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trlProps/ctrlProp2.xml" ContentType="application/vnd.ms-excel.contro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10 TOURISMUS\HESTA ab 2017\Jahres- und saisonale Tabellen\"/>
    </mc:Choice>
  </mc:AlternateContent>
  <workbookProtection lockStructure="1"/>
  <bookViews>
    <workbookView xWindow="-15" yWindow="7605" windowWidth="28830" windowHeight="7665"/>
  </bookViews>
  <sheets>
    <sheet name="HESTA 2005-2024" sheetId="3" r:id="rId1"/>
    <sheet name="Uebersetzungen" sheetId="4" state="hidden" r:id="rId2"/>
  </sheets>
  <calcPr calcId="162913"/>
</workbook>
</file>

<file path=xl/calcChain.xml><?xml version="1.0" encoding="utf-8"?>
<calcChain xmlns="http://schemas.openxmlformats.org/spreadsheetml/2006/main">
  <c r="T39" i="3" l="1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Q54" i="3" l="1"/>
  <c r="Q52" i="3"/>
  <c r="Q50" i="3"/>
  <c r="Q48" i="3"/>
  <c r="Q47" i="3"/>
  <c r="Q46" i="3"/>
  <c r="Q45" i="3"/>
  <c r="Q42" i="3"/>
  <c r="Q40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R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R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R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R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R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R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R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R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R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A113" i="3" l="1"/>
  <c r="S57" i="3" l="1"/>
  <c r="A9" i="3" l="1"/>
  <c r="A112" i="3"/>
  <c r="A110" i="3"/>
  <c r="A109" i="3"/>
  <c r="A108" i="3"/>
  <c r="A107" i="3"/>
  <c r="A84" i="3"/>
  <c r="A60" i="3"/>
  <c r="A36" i="3"/>
  <c r="A12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1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7" i="3"/>
</calcChain>
</file>

<file path=xl/sharedStrings.xml><?xml version="1.0" encoding="utf-8"?>
<sst xmlns="http://schemas.openxmlformats.org/spreadsheetml/2006/main" count="176" uniqueCount="117">
  <si>
    <t>Kalenderjahr</t>
  </si>
  <si>
    <t>Tourismusjahr</t>
  </si>
  <si>
    <t>2005-2006</t>
  </si>
  <si>
    <t>2006-2007</t>
  </si>
  <si>
    <t>2007-2008</t>
  </si>
  <si>
    <t>2008-2009</t>
  </si>
  <si>
    <t>2009-2010</t>
  </si>
  <si>
    <t>2010-2011</t>
  </si>
  <si>
    <t>Wintersaison</t>
  </si>
  <si>
    <t>Sommersaison</t>
  </si>
  <si>
    <t>Tourismusjahr: November bis Oktober</t>
  </si>
  <si>
    <t>Wintersaison: November bis April</t>
  </si>
  <si>
    <t>Sommersaison: Mai bis Oktober</t>
  </si>
  <si>
    <t>2011-2012</t>
  </si>
  <si>
    <t>Graubünden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</si>
  <si>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</si>
  <si>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</si>
  <si>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</si>
  <si>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</si>
  <si>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</si>
  <si>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</si>
  <si>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</si>
  <si>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</si>
  <si>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</si>
  <si>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</si>
  <si>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* Werte provisorisch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</si>
  <si>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</si>
  <si>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</si>
  <si>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</si>
  <si>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</si>
  <si>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</si>
  <si>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</si>
  <si>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</si>
  <si>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</si>
  <si>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</si>
  <si>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</si>
  <si>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</si>
  <si>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</si>
  <si>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T1-2</t>
  </si>
  <si>
    <t>&lt;SpaltenTitel_1&gt;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</si>
  <si>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</si>
  <si>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</si>
  <si>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</si>
  <si>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</si>
  <si>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</si>
  <si>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</si>
  <si>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</si>
  <si>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</si>
  <si>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&lt;Zeilentitel_9&gt;</t>
  </si>
  <si>
    <t>&lt;Zeilentitel_10&gt;</t>
  </si>
  <si>
    <t>&lt;Zeilentitel_11&gt;</t>
  </si>
  <si>
    <t>&lt;Zeilentitel_12&gt;</t>
  </si>
  <si>
    <t>&lt;Zeilentitel_13&gt;</t>
  </si>
  <si>
    <t>&lt;Zeilentitel_14&gt;</t>
  </si>
  <si>
    <t>&lt;Zeilentitel_15&gt;</t>
  </si>
  <si>
    <t>&lt;Zeilentitel_16&gt;</t>
  </si>
  <si>
    <t>&lt;Zeilentitel_17&gt;</t>
  </si>
  <si>
    <t>&lt;Zeilentitel_18&gt;</t>
  </si>
  <si>
    <t>&lt;Zeilentitel_19&gt;</t>
  </si>
  <si>
    <t>&lt;Legende_1&gt;</t>
  </si>
  <si>
    <t>&lt;Legende_2&gt;</t>
  </si>
  <si>
    <t>&lt;Legende_3&gt;</t>
  </si>
  <si>
    <t>&lt;Legende_4&gt;</t>
  </si>
  <si>
    <t>&lt;Quelle_1&gt;</t>
  </si>
  <si>
    <t>&lt;Aktualisierung&gt;</t>
  </si>
  <si>
    <t>&lt;UTitel1&gt;</t>
  </si>
  <si>
    <t>&lt;UTitel2&gt;</t>
  </si>
  <si>
    <t>&lt;UTitel3&gt;</t>
  </si>
  <si>
    <t>&lt;UTitel4&gt;</t>
  </si>
  <si>
    <t>Anno solare</t>
  </si>
  <si>
    <t>Anno turistico</t>
  </si>
  <si>
    <t>Stagione invernale</t>
  </si>
  <si>
    <t>Stagione estiva</t>
  </si>
  <si>
    <t>Onn chalendar</t>
  </si>
  <si>
    <t>Onn turistic</t>
  </si>
  <si>
    <t>Stagiun d'enviern</t>
  </si>
  <si>
    <t>Stagiun da stad</t>
  </si>
  <si>
    <t>Onn turistic: november fin october</t>
  </si>
  <si>
    <t>Stagiun d'enviern: november fin avrigl</t>
  </si>
  <si>
    <t>Stagiun da stad: matg fin october</t>
  </si>
  <si>
    <t>* Valurs provisoricas</t>
  </si>
  <si>
    <t>Anno turistico: da novembre a ottobre</t>
  </si>
  <si>
    <t>Stagione invernale: da novembre ad aprile</t>
  </si>
  <si>
    <t>Stagione estiva: da maggio a ottobre</t>
  </si>
  <si>
    <t>* Valori provvisori</t>
  </si>
  <si>
    <t>2022-2023</t>
  </si>
  <si>
    <t xml:space="preserve">Arosa </t>
  </si>
  <si>
    <t>Bergün Filisur</t>
  </si>
  <si>
    <t>Bregaglia Engadin</t>
  </si>
  <si>
    <t>Bündner Herschaft</t>
  </si>
  <si>
    <t>Chur</t>
  </si>
  <si>
    <t>Davos Klosters</t>
  </si>
  <si>
    <t>Disentis Sedrun</t>
  </si>
  <si>
    <t>Scuol Samnaun Val Müstair</t>
  </si>
  <si>
    <t>Engadin St. Moritz</t>
  </si>
  <si>
    <t>Flims Laax</t>
  </si>
  <si>
    <t>Lenzerheide</t>
  </si>
  <si>
    <t>Prättigau</t>
  </si>
  <si>
    <t>San Bernardino, Mesolcina/Calanca</t>
  </si>
  <si>
    <t>Val Surses (inkl. Gde Albula/Alvra)</t>
  </si>
  <si>
    <t>Surselva</t>
  </si>
  <si>
    <t>Valposchiavo</t>
  </si>
  <si>
    <t>Vals</t>
  </si>
  <si>
    <t>Viamala</t>
  </si>
  <si>
    <t>Destinaziun</t>
  </si>
  <si>
    <t>Destinazione</t>
  </si>
  <si>
    <t>Hotel- und Kurbetriebe nach Bündner Destinationen: Logiernächte nach Kalender- und Tourismusjahr, Winter- und Sommersaison</t>
  </si>
  <si>
    <t>Manaschis d'hotellaria e da cura tenor destinaziuns grischunas: pernottaziuns tenor onn chalendar e turistic, stagiun d'enviern e da stad</t>
  </si>
  <si>
    <t>Alberghi e stabilimenti di cura per destinazioni grigionesi: pernottamenti per anno solare e turistico, stagione invernale ed estiva</t>
  </si>
  <si>
    <t>Quelle: BFS (HESTA)</t>
  </si>
  <si>
    <t>Funtauna: UST (HESTA)</t>
  </si>
  <si>
    <t>Fonte: UST (HESTA)</t>
  </si>
  <si>
    <t>Destination</t>
  </si>
  <si>
    <t>2023-2024*</t>
  </si>
  <si>
    <t>Letztmals aktualisiert am: 06.06.2024</t>
  </si>
  <si>
    <t>Ultima actualisaziun: 06.06.2024</t>
  </si>
  <si>
    <t>Ultimo aggiornamento: 06.06.2024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</si>
</sst>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\ ###\ ##0"/>
    <numFmt numFmtId="165" formatCode="_ * #,##0_ ;_ * \-#,##0_ ;_ * &quot;-&quot;??_ ;_ @_ "/>
    <numFmt numFmtId="166" formatCode="_-* #,##0.00\ _€_-;\-* #,##0.00\ _€_-;_-* &quot;-&quot;??\ _€_-;_-@_-"/>
  </numFmts>
  <fonts count="10" x14ac:knownFonts="1">
    <font>
      <sz val="10"/>
      <name val="Arial"/>
    </font>
    <font>
      <sz val="10"/>
      <name val="Helv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4"/>
      <color rgb="FFFF0000"/>
      <name val="Arial"/>
      <family val="2"/>
    </font>
    <font>
      <sz val="8"/>
      <color rgb="FF00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8" fillId="2" borderId="0" xfId="0" applyFont="1" applyFill="1" applyAlignment="1" applyProtection="1">
      <alignment horizontal="left"/>
      <protection locked="0"/>
    </xf>
    <xf numFmtId="0" fontId="0" fillId="2" borderId="0" xfId="0" applyFill="1"/>
    <xf numFmtId="0" fontId="6" fillId="2" borderId="0" xfId="0" applyFont="1" applyFill="1" applyBorder="1"/>
    <xf numFmtId="0" fontId="2" fillId="2" borderId="1" xfId="3" applyFont="1" applyFill="1" applyBorder="1"/>
    <xf numFmtId="164" fontId="2" fillId="3" borderId="0" xfId="0" applyNumberFormat="1" applyFont="1" applyFill="1" applyBorder="1" applyAlignment="1">
      <alignment horizontal="right" vertical="center"/>
    </xf>
    <xf numFmtId="164" fontId="0" fillId="2" borderId="0" xfId="0" applyNumberFormat="1" applyFill="1" applyBorder="1"/>
    <xf numFmtId="165" fontId="2" fillId="3" borderId="1" xfId="1" applyNumberFormat="1" applyFont="1" applyFill="1" applyBorder="1" applyAlignment="1">
      <alignment horizontal="right" vertical="center"/>
    </xf>
    <xf numFmtId="165" fontId="2" fillId="2" borderId="1" xfId="1" applyNumberFormat="1" applyFont="1" applyFill="1" applyBorder="1" applyAlignment="1">
      <alignment horizontal="right" vertical="center"/>
    </xf>
    <xf numFmtId="165" fontId="2" fillId="0" borderId="1" xfId="1" applyNumberFormat="1" applyFont="1" applyFill="1" applyBorder="1" applyAlignment="1">
      <alignment horizontal="right" vertical="center"/>
    </xf>
    <xf numFmtId="165" fontId="2" fillId="0" borderId="2" xfId="1" applyNumberFormat="1" applyFont="1" applyFill="1" applyBorder="1" applyAlignment="1">
      <alignment horizontal="right" vertical="center"/>
    </xf>
    <xf numFmtId="165" fontId="0" fillId="0" borderId="3" xfId="1" applyNumberFormat="1" applyFont="1" applyBorder="1"/>
    <xf numFmtId="165" fontId="2" fillId="3" borderId="2" xfId="1" applyNumberFormat="1" applyFont="1" applyFill="1" applyBorder="1" applyAlignment="1">
      <alignment horizontal="right" vertical="center"/>
    </xf>
    <xf numFmtId="165" fontId="0" fillId="2" borderId="0" xfId="0" applyNumberFormat="1" applyFill="1" applyBorder="1"/>
    <xf numFmtId="0" fontId="2" fillId="0" borderId="0" xfId="0" applyFont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 wrapText="1"/>
    </xf>
    <xf numFmtId="0" fontId="2" fillId="5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>
      <alignment horizontal="left" vertical="top" wrapText="1"/>
    </xf>
    <xf numFmtId="0" fontId="2" fillId="6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top" wrapText="1"/>
    </xf>
    <xf numFmtId="0" fontId="2" fillId="7" borderId="0" xfId="0" applyFont="1" applyFill="1" applyBorder="1" applyAlignment="1">
      <alignment wrapText="1"/>
    </xf>
    <xf numFmtId="0" fontId="5" fillId="8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top" wrapText="1"/>
    </xf>
    <xf numFmtId="165" fontId="5" fillId="8" borderId="1" xfId="1" applyNumberFormat="1" applyFont="1" applyFill="1" applyBorder="1" applyAlignment="1">
      <alignment horizontal="right" vertical="center"/>
    </xf>
  </cellXfs>
  <cellStyles count="5">
    <cellStyle name="Komma" xfId="1" builtinId="3"/>
    <cellStyle name="Komma 2" xfId="4"/>
    <cellStyle name="Komma 3" xfId="2"/>
    <cellStyle name="Standard" xfId="0" builtinId="0"/>
    <cellStyle name="Standard 4" xfId="3"/>
  </cellStyles>
  <dxfs count="0"/>
  <tableStyles count="0" defaultTableStyle="TableStyleMedium9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523875</xdr:colOff>
      <xdr:row>5</xdr:row>
      <xdr:rowOff>28575</xdr:rowOff>
    </xdr:to>
    <xdr:pic>
      <xdr:nvPicPr>
        <xdr:cNvPr id="4210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542925</xdr:colOff>
      <xdr:row>0</xdr:row>
      <xdr:rowOff>28575</xdr:rowOff>
    </xdr:from>
    <xdr:to>
      <xdr:col>7</xdr:col>
      <xdr:colOff>628650</xdr:colOff>
      <xdr:row>4</xdr:row>
      <xdr:rowOff>152400</xdr:rowOff>
    </xdr:to>
    <xdr:grpSp>
      <xdr:nvGrpSpPr>
        <xdr:cNvPr id="4211" name="Gruppieren 7"/>
        <xdr:cNvGrpSpPr>
          <a:grpSpLocks/>
        </xdr:cNvGrpSpPr>
      </xdr:nvGrpSpPr>
      <xdr:grpSpPr bwMode="auto">
        <a:xfrm>
          <a:off x="4991100" y="28575"/>
          <a:ext cx="2400300" cy="885825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9" name="Rechteck 8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07" name="Option Button 1135" hidden="1">
                <a:extLst>
                  <a:ext uri="{63B3BB69-23CF-44E3-9099-C40C66FF867C}">
                    <a14:compatExt spid="_x0000_s4207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08" name="Option Button 1136" hidden="1">
                <a:extLst>
                  <a:ext uri="{63B3BB69-23CF-44E3-9099-C40C66FF867C}">
                    <a14:compatExt spid="_x0000_s4208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09" name="Option Button 1137" hidden="1">
                <a:extLst>
                  <a:ext uri="{63B3BB69-23CF-44E3-9099-C40C66FF867C}">
                    <a14:compatExt spid="_x0000_s4209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13"/>
  <sheetViews>
    <sheetView tabSelected="1" workbookViewId="0"/>
  </sheetViews>
  <sheetFormatPr baseColWidth="10" defaultRowHeight="12.75" x14ac:dyDescent="0.2"/>
  <cols>
    <col min="1" max="1" width="32" style="1" customWidth="1"/>
    <col min="2" max="19" width="11.5703125" style="1" customWidth="1"/>
    <col min="20" max="20" width="12.5703125" style="1" customWidth="1"/>
    <col min="21" max="16384" width="11.42578125" style="1"/>
  </cols>
  <sheetData>
    <row r="1" spans="1:20" s="2" customFormat="1" x14ac:dyDescent="0.2"/>
    <row r="2" spans="1:20" s="2" customFormat="1" ht="15.75" x14ac:dyDescent="0.25">
      <c r="B2" s="3"/>
      <c r="C2" s="8"/>
      <c r="D2" s="8"/>
    </row>
    <row r="3" spans="1:20" s="2" customFormat="1" ht="15.75" x14ac:dyDescent="0.25">
      <c r="B3" s="3"/>
      <c r="C3" s="8"/>
      <c r="D3" s="8"/>
    </row>
    <row r="4" spans="1:20" s="2" customFormat="1" ht="15.75" x14ac:dyDescent="0.25">
      <c r="B4" s="3"/>
      <c r="C4" s="8"/>
      <c r="D4" s="8"/>
    </row>
    <row r="5" spans="1:20" s="2" customFormat="1" x14ac:dyDescent="0.2"/>
    <row r="6" spans="1:20" s="2" customFormat="1" x14ac:dyDescent="0.2"/>
    <row r="7" spans="1:20" s="4" customFormat="1" ht="15.75" x14ac:dyDescent="0.2">
      <c r="A7" s="31" t="str">
        <f>VLOOKUP("&lt;Fachbereich&gt;",Uebersetzungen!$B$3:$E$22,Uebersetzungen!$B$2+1,FALSE)</f>
        <v>Daten &amp; Statistik</v>
      </c>
      <c r="B7" s="31"/>
      <c r="C7" s="31"/>
      <c r="D7" s="31"/>
      <c r="E7" s="5"/>
      <c r="F7" s="5"/>
      <c r="G7" s="5"/>
      <c r="H7" s="5"/>
      <c r="I7" s="5"/>
      <c r="J7" s="5"/>
      <c r="K7" s="5"/>
      <c r="L7" s="5"/>
    </row>
    <row r="8" spans="1:20" s="4" customFormat="1" ht="15.75" x14ac:dyDescent="0.2">
      <c r="A8" s="6"/>
      <c r="B8" s="6"/>
      <c r="C8" s="6"/>
      <c r="D8" s="6"/>
      <c r="E8" s="5"/>
      <c r="F8" s="5"/>
      <c r="G8" s="5"/>
      <c r="H8" s="5"/>
      <c r="I8" s="5"/>
      <c r="J8" s="5"/>
      <c r="K8" s="5"/>
      <c r="L8" s="5"/>
    </row>
    <row r="9" spans="1:20" s="8" customFormat="1" ht="18" x14ac:dyDescent="0.25">
      <c r="A9" s="7" t="str">
        <f>VLOOKUP("&lt;Titel&gt;",Uebersetzungen!$B$3:$E$22,Uebersetzungen!$B$2+1,FALSE)</f>
        <v>Hotel- und Kurbetriebe nach Bündner Destinationen: Logiernächte nach Kalender- und Tourismusjahr, Winter- und Sommersaison</v>
      </c>
    </row>
    <row r="10" spans="1:20" s="8" customFormat="1" x14ac:dyDescent="0.2"/>
    <row r="11" spans="1:20" s="8" customFormat="1" x14ac:dyDescent="0.2"/>
    <row r="12" spans="1:20" ht="15" x14ac:dyDescent="0.25">
      <c r="A12" s="9" t="str">
        <f>VLOOKUP("&lt;UTitel1&gt;",Uebersetzungen!$B$3:$E$22,Uebersetzungen!$B$2+1,FALSE)</f>
        <v>Kalenderjahr</v>
      </c>
    </row>
    <row r="14" spans="1:20" ht="26.25" customHeight="1" x14ac:dyDescent="0.2">
      <c r="A14" s="29" t="str">
        <f>VLOOKUP("&lt;SpaltenTitel_1&gt;",Uebersetzungen!$B$3:$E$43,Uebersetzungen!$B$2+1,FALSE)</f>
        <v>Destination</v>
      </c>
      <c r="B14" s="30">
        <v>2005</v>
      </c>
      <c r="C14" s="30">
        <v>2006</v>
      </c>
      <c r="D14" s="30">
        <v>2007</v>
      </c>
      <c r="E14" s="30">
        <v>2008</v>
      </c>
      <c r="F14" s="30">
        <v>2009</v>
      </c>
      <c r="G14" s="30">
        <v>2010</v>
      </c>
      <c r="H14" s="30">
        <v>2011</v>
      </c>
      <c r="I14" s="30">
        <v>2012</v>
      </c>
      <c r="J14" s="30">
        <v>2013</v>
      </c>
      <c r="K14" s="30">
        <v>2014</v>
      </c>
      <c r="L14" s="30">
        <v>2015</v>
      </c>
      <c r="M14" s="30">
        <v>2016</v>
      </c>
      <c r="N14" s="30">
        <v>2017</v>
      </c>
      <c r="O14" s="30">
        <v>2018</v>
      </c>
      <c r="P14" s="30">
        <v>2019</v>
      </c>
      <c r="Q14" s="30">
        <v>2020</v>
      </c>
      <c r="R14" s="30">
        <v>2021</v>
      </c>
      <c r="S14" s="30">
        <v>2022</v>
      </c>
      <c r="T14" s="30">
        <v>2023</v>
      </c>
    </row>
    <row r="15" spans="1:20" ht="12" customHeight="1" x14ac:dyDescent="0.2">
      <c r="A15" s="10" t="str">
        <f>VLOOKUP("&lt;Zeilentitel_1&gt;",Uebersetzungen!$B$3:$E$43,Uebersetzungen!$B$2+1,FALSE)</f>
        <v xml:space="preserve">Arosa </v>
      </c>
      <c r="B15" s="14">
        <v>480231</v>
      </c>
      <c r="C15" s="14">
        <v>492495</v>
      </c>
      <c r="D15" s="14">
        <v>511195</v>
      </c>
      <c r="E15" s="14">
        <v>537871</v>
      </c>
      <c r="F15" s="14">
        <v>490346</v>
      </c>
      <c r="G15" s="14">
        <v>471679</v>
      </c>
      <c r="H15" s="14">
        <v>435100</v>
      </c>
      <c r="I15" s="14">
        <v>394613</v>
      </c>
      <c r="J15" s="14">
        <v>422588</v>
      </c>
      <c r="K15" s="14">
        <v>410801</v>
      </c>
      <c r="L15" s="14">
        <v>371894</v>
      </c>
      <c r="M15" s="14">
        <v>362761</v>
      </c>
      <c r="N15" s="14">
        <v>349973</v>
      </c>
      <c r="O15" s="14">
        <v>371777</v>
      </c>
      <c r="P15" s="14">
        <v>384017</v>
      </c>
      <c r="Q15" s="14">
        <v>369506</v>
      </c>
      <c r="R15" s="14">
        <v>359914</v>
      </c>
      <c r="S15" s="14">
        <v>402592</v>
      </c>
      <c r="T15" s="14">
        <v>403516</v>
      </c>
    </row>
    <row r="16" spans="1:20" x14ac:dyDescent="0.2">
      <c r="A16" s="10" t="str">
        <f>VLOOKUP("&lt;Zeilentitel_2&gt;",Uebersetzungen!$B$3:$E$43,Uebersetzungen!$B$2+1,FALSE)</f>
        <v>Bergün Filisur</v>
      </c>
      <c r="B16" s="13">
        <v>39494</v>
      </c>
      <c r="C16" s="13">
        <v>37012</v>
      </c>
      <c r="D16" s="13">
        <v>40204</v>
      </c>
      <c r="E16" s="13">
        <v>44925</v>
      </c>
      <c r="F16" s="13">
        <v>45628</v>
      </c>
      <c r="G16" s="13">
        <v>72025</v>
      </c>
      <c r="H16" s="13">
        <v>70015</v>
      </c>
      <c r="I16" s="13">
        <v>66593</v>
      </c>
      <c r="J16" s="13">
        <v>65040</v>
      </c>
      <c r="K16" s="13">
        <v>64898</v>
      </c>
      <c r="L16" s="13">
        <v>63591</v>
      </c>
      <c r="M16" s="13">
        <v>59004</v>
      </c>
      <c r="N16" s="13">
        <v>61706</v>
      </c>
      <c r="O16" s="13">
        <v>61836</v>
      </c>
      <c r="P16" s="13">
        <v>63313</v>
      </c>
      <c r="Q16" s="13">
        <v>58119</v>
      </c>
      <c r="R16" s="13">
        <v>59057</v>
      </c>
      <c r="S16" s="13">
        <v>67898</v>
      </c>
      <c r="T16" s="13">
        <v>63535</v>
      </c>
    </row>
    <row r="17" spans="1:20" x14ac:dyDescent="0.2">
      <c r="A17" s="10" t="str">
        <f>VLOOKUP("&lt;Zeilentitel_3&gt;",Uebersetzungen!$B$3:$E$43,Uebersetzungen!$B$2+1,FALSE)</f>
        <v>Bregaglia Engadin</v>
      </c>
      <c r="B17" s="13">
        <v>125138</v>
      </c>
      <c r="C17" s="13">
        <v>124642</v>
      </c>
      <c r="D17" s="13">
        <v>94845</v>
      </c>
      <c r="E17" s="13">
        <v>85998</v>
      </c>
      <c r="F17" s="13">
        <v>47589</v>
      </c>
      <c r="G17" s="13">
        <v>52048</v>
      </c>
      <c r="H17" s="13">
        <v>51112</v>
      </c>
      <c r="I17" s="13">
        <v>40699</v>
      </c>
      <c r="J17" s="13">
        <v>36615</v>
      </c>
      <c r="K17" s="13">
        <v>40062</v>
      </c>
      <c r="L17" s="13">
        <v>41439</v>
      </c>
      <c r="M17" s="13">
        <v>41504</v>
      </c>
      <c r="N17" s="13">
        <v>43606</v>
      </c>
      <c r="O17" s="13">
        <v>42386</v>
      </c>
      <c r="P17" s="13">
        <v>42157</v>
      </c>
      <c r="Q17" s="13">
        <v>53903</v>
      </c>
      <c r="R17" s="13">
        <v>61249</v>
      </c>
      <c r="S17" s="13">
        <v>59814</v>
      </c>
      <c r="T17" s="13">
        <v>52624</v>
      </c>
    </row>
    <row r="18" spans="1:20" x14ac:dyDescent="0.2">
      <c r="A18" s="10" t="str">
        <f>VLOOKUP("&lt;Zeilentitel_4&gt;",Uebersetzungen!$B$3:$E$43,Uebersetzungen!$B$2+1,FALSE)</f>
        <v>Bündner Herschaft</v>
      </c>
      <c r="B18" s="13">
        <v>26418</v>
      </c>
      <c r="C18" s="13">
        <v>32676</v>
      </c>
      <c r="D18" s="13">
        <v>34421</v>
      </c>
      <c r="E18" s="13">
        <v>37816</v>
      </c>
      <c r="F18" s="13">
        <v>37860</v>
      </c>
      <c r="G18" s="13">
        <v>42513</v>
      </c>
      <c r="H18" s="13">
        <v>41368</v>
      </c>
      <c r="I18" s="13">
        <v>40016</v>
      </c>
      <c r="J18" s="13">
        <v>40547</v>
      </c>
      <c r="K18" s="13">
        <v>35863</v>
      </c>
      <c r="L18" s="13">
        <v>40805</v>
      </c>
      <c r="M18" s="13">
        <v>39768</v>
      </c>
      <c r="N18" s="13">
        <v>43555</v>
      </c>
      <c r="O18" s="13">
        <v>48151</v>
      </c>
      <c r="P18" s="13">
        <v>45999</v>
      </c>
      <c r="Q18" s="13">
        <v>38698</v>
      </c>
      <c r="R18" s="13">
        <v>44228</v>
      </c>
      <c r="S18" s="13">
        <v>50689</v>
      </c>
      <c r="T18" s="13">
        <v>54175</v>
      </c>
    </row>
    <row r="19" spans="1:20" x14ac:dyDescent="0.2">
      <c r="A19" s="10" t="str">
        <f>VLOOKUP("&lt;Zeilentitel_5&gt;",Uebersetzungen!$B$3:$E$43,Uebersetzungen!$B$2+1,FALSE)</f>
        <v>Chur</v>
      </c>
      <c r="B19" s="13">
        <v>166134</v>
      </c>
      <c r="C19" s="13">
        <v>183712</v>
      </c>
      <c r="D19" s="13">
        <v>190035</v>
      </c>
      <c r="E19" s="13">
        <v>196976</v>
      </c>
      <c r="F19" s="13">
        <v>193601</v>
      </c>
      <c r="G19" s="13">
        <v>208293</v>
      </c>
      <c r="H19" s="13">
        <v>196089</v>
      </c>
      <c r="I19" s="13">
        <v>188643</v>
      </c>
      <c r="J19" s="13">
        <v>181530</v>
      </c>
      <c r="K19" s="13">
        <v>177572</v>
      </c>
      <c r="L19" s="13">
        <v>164968</v>
      </c>
      <c r="M19" s="13">
        <v>174410</v>
      </c>
      <c r="N19" s="13">
        <v>193736</v>
      </c>
      <c r="O19" s="13">
        <v>204350</v>
      </c>
      <c r="P19" s="13">
        <v>218966</v>
      </c>
      <c r="Q19" s="13">
        <v>123380</v>
      </c>
      <c r="R19" s="13">
        <v>146203</v>
      </c>
      <c r="S19" s="13">
        <v>207927</v>
      </c>
      <c r="T19" s="13">
        <v>226732</v>
      </c>
    </row>
    <row r="20" spans="1:20" x14ac:dyDescent="0.2">
      <c r="A20" s="10" t="str">
        <f>VLOOKUP("&lt;Zeilentitel_6&gt;",Uebersetzungen!$B$3:$E$43,Uebersetzungen!$B$2+1,FALSE)</f>
        <v>Davos Klosters</v>
      </c>
      <c r="B20" s="13">
        <v>1047385</v>
      </c>
      <c r="C20" s="13">
        <v>1084091</v>
      </c>
      <c r="D20" s="13">
        <v>1154755</v>
      </c>
      <c r="E20" s="13">
        <v>1205071</v>
      </c>
      <c r="F20" s="13">
        <v>1128138</v>
      </c>
      <c r="G20" s="13">
        <v>1072544</v>
      </c>
      <c r="H20" s="13">
        <v>1004633</v>
      </c>
      <c r="I20" s="13">
        <v>946710</v>
      </c>
      <c r="J20" s="13">
        <v>993476</v>
      </c>
      <c r="K20" s="13">
        <v>979845</v>
      </c>
      <c r="L20" s="13">
        <v>929096</v>
      </c>
      <c r="M20" s="13">
        <v>918259</v>
      </c>
      <c r="N20" s="13">
        <v>1015721</v>
      </c>
      <c r="O20" s="13">
        <v>1056960</v>
      </c>
      <c r="P20" s="13">
        <v>1064112</v>
      </c>
      <c r="Q20" s="13">
        <v>796544</v>
      </c>
      <c r="R20" s="13">
        <v>840398</v>
      </c>
      <c r="S20" s="13">
        <v>984169</v>
      </c>
      <c r="T20" s="13">
        <v>953708</v>
      </c>
    </row>
    <row r="21" spans="1:20" x14ac:dyDescent="0.2">
      <c r="A21" s="10" t="str">
        <f>VLOOKUP("&lt;Zeilentitel_7&gt;",Uebersetzungen!$B$3:$E$43,Uebersetzungen!$B$2+1,FALSE)</f>
        <v>Disentis Sedrun</v>
      </c>
      <c r="B21" s="13">
        <v>144238</v>
      </c>
      <c r="C21" s="13">
        <v>134478</v>
      </c>
      <c r="D21" s="13">
        <v>125680</v>
      </c>
      <c r="E21" s="13">
        <v>148166</v>
      </c>
      <c r="F21" s="13">
        <v>138263</v>
      </c>
      <c r="G21" s="13">
        <v>129669</v>
      </c>
      <c r="H21" s="13">
        <v>114690</v>
      </c>
      <c r="I21" s="13">
        <v>112290</v>
      </c>
      <c r="J21" s="13">
        <v>109162</v>
      </c>
      <c r="K21" s="13">
        <v>108579</v>
      </c>
      <c r="L21" s="13">
        <v>95340</v>
      </c>
      <c r="M21" s="13">
        <v>87546</v>
      </c>
      <c r="N21" s="13">
        <v>84243</v>
      </c>
      <c r="O21" s="13">
        <v>102738</v>
      </c>
      <c r="P21" s="13">
        <v>99224</v>
      </c>
      <c r="Q21" s="13">
        <v>123143</v>
      </c>
      <c r="R21" s="13">
        <v>138464</v>
      </c>
      <c r="S21" s="13">
        <v>141063</v>
      </c>
      <c r="T21" s="13">
        <v>133881</v>
      </c>
    </row>
    <row r="22" spans="1:20" x14ac:dyDescent="0.2">
      <c r="A22" s="10" t="str">
        <f>VLOOKUP("&lt;Zeilentitel_8&gt;",Uebersetzungen!$B$3:$E$43,Uebersetzungen!$B$2+1,FALSE)</f>
        <v>Scuol Samnaun Val Müstair</v>
      </c>
      <c r="B22" s="13">
        <v>616005</v>
      </c>
      <c r="C22" s="13">
        <v>655300</v>
      </c>
      <c r="D22" s="13">
        <v>661365</v>
      </c>
      <c r="E22" s="13">
        <v>725079</v>
      </c>
      <c r="F22" s="13">
        <v>683076</v>
      </c>
      <c r="G22" s="13">
        <v>663833</v>
      </c>
      <c r="H22" s="13">
        <v>597554</v>
      </c>
      <c r="I22" s="13">
        <v>584593</v>
      </c>
      <c r="J22" s="13">
        <v>601758</v>
      </c>
      <c r="K22" s="13">
        <v>603358</v>
      </c>
      <c r="L22" s="13">
        <v>562983</v>
      </c>
      <c r="M22" s="13">
        <v>528034</v>
      </c>
      <c r="N22" s="13">
        <v>521890</v>
      </c>
      <c r="O22" s="13">
        <v>526405</v>
      </c>
      <c r="P22" s="13">
        <v>532364</v>
      </c>
      <c r="Q22" s="13">
        <v>542044</v>
      </c>
      <c r="R22" s="13">
        <v>583271</v>
      </c>
      <c r="S22" s="13">
        <v>545974</v>
      </c>
      <c r="T22" s="13">
        <v>533540</v>
      </c>
    </row>
    <row r="23" spans="1:20" x14ac:dyDescent="0.2">
      <c r="A23" s="10" t="str">
        <f>VLOOKUP("&lt;Zeilentitel_9&gt;",Uebersetzungen!$B$3:$E$43,Uebersetzungen!$B$2+1,FALSE)</f>
        <v>Engadin St. Moritz</v>
      </c>
      <c r="B23" s="13">
        <v>1750653</v>
      </c>
      <c r="C23" s="13">
        <v>1730649</v>
      </c>
      <c r="D23" s="13">
        <v>1778307</v>
      </c>
      <c r="E23" s="13">
        <v>1882396</v>
      </c>
      <c r="F23" s="13">
        <v>1790576</v>
      </c>
      <c r="G23" s="13">
        <v>1753407</v>
      </c>
      <c r="H23" s="13">
        <v>1619921</v>
      </c>
      <c r="I23" s="13">
        <v>1532080</v>
      </c>
      <c r="J23" s="13">
        <v>1518144</v>
      </c>
      <c r="K23" s="13">
        <v>1506285</v>
      </c>
      <c r="L23" s="13">
        <v>1397642</v>
      </c>
      <c r="M23" s="13">
        <v>1391308</v>
      </c>
      <c r="N23" s="13">
        <v>1472992</v>
      </c>
      <c r="O23" s="13">
        <v>1554773</v>
      </c>
      <c r="P23" s="13">
        <v>1590746</v>
      </c>
      <c r="Q23" s="13">
        <v>1415993</v>
      </c>
      <c r="R23" s="13">
        <v>1481896</v>
      </c>
      <c r="S23" s="13">
        <v>1701558</v>
      </c>
      <c r="T23" s="13">
        <v>1678220</v>
      </c>
    </row>
    <row r="24" spans="1:20" x14ac:dyDescent="0.2">
      <c r="A24" s="10" t="str">
        <f>VLOOKUP("&lt;Zeilentitel_10&gt;",Uebersetzungen!$B$3:$E$43,Uebersetzungen!$B$2+1,FALSE)</f>
        <v>Flims Laax</v>
      </c>
      <c r="B24" s="13">
        <v>376064</v>
      </c>
      <c r="C24" s="13">
        <v>385801</v>
      </c>
      <c r="D24" s="13">
        <v>379512</v>
      </c>
      <c r="E24" s="13">
        <v>428100</v>
      </c>
      <c r="F24" s="13">
        <v>408424</v>
      </c>
      <c r="G24" s="13">
        <v>436870</v>
      </c>
      <c r="H24" s="13">
        <v>403093</v>
      </c>
      <c r="I24" s="13">
        <v>364125</v>
      </c>
      <c r="J24" s="13">
        <v>384292</v>
      </c>
      <c r="K24" s="13">
        <v>372880</v>
      </c>
      <c r="L24" s="13">
        <v>343005</v>
      </c>
      <c r="M24" s="13">
        <v>325612</v>
      </c>
      <c r="N24" s="13">
        <v>348722</v>
      </c>
      <c r="O24" s="13">
        <v>374764</v>
      </c>
      <c r="P24" s="13">
        <v>416813</v>
      </c>
      <c r="Q24" s="13">
        <v>455926</v>
      </c>
      <c r="R24" s="13">
        <v>564543</v>
      </c>
      <c r="S24" s="13">
        <v>544001</v>
      </c>
      <c r="T24" s="13">
        <v>472852</v>
      </c>
    </row>
    <row r="25" spans="1:20" x14ac:dyDescent="0.2">
      <c r="A25" s="10" t="str">
        <f>VLOOKUP("&lt;Zeilentitel_11&gt;",Uebersetzungen!$B$3:$E$43,Uebersetzungen!$B$2+1,FALSE)</f>
        <v>Lenzerheide</v>
      </c>
      <c r="B25" s="13">
        <v>258002</v>
      </c>
      <c r="C25" s="13">
        <v>259268</v>
      </c>
      <c r="D25" s="13">
        <v>272579</v>
      </c>
      <c r="E25" s="13">
        <v>274058</v>
      </c>
      <c r="F25" s="13">
        <v>271572</v>
      </c>
      <c r="G25" s="13">
        <v>268774</v>
      </c>
      <c r="H25" s="13">
        <v>258856</v>
      </c>
      <c r="I25" s="13">
        <v>247995</v>
      </c>
      <c r="J25" s="13">
        <v>251331</v>
      </c>
      <c r="K25" s="13">
        <v>249670</v>
      </c>
      <c r="L25" s="13">
        <v>243988</v>
      </c>
      <c r="M25" s="13">
        <v>247856</v>
      </c>
      <c r="N25" s="13">
        <v>267419</v>
      </c>
      <c r="O25" s="13">
        <v>304801</v>
      </c>
      <c r="P25" s="13">
        <v>305032</v>
      </c>
      <c r="Q25" s="13">
        <v>334538</v>
      </c>
      <c r="R25" s="13">
        <v>353986</v>
      </c>
      <c r="S25" s="13">
        <v>323713</v>
      </c>
      <c r="T25" s="13">
        <v>323616</v>
      </c>
    </row>
    <row r="26" spans="1:20" x14ac:dyDescent="0.2">
      <c r="A26" s="10" t="str">
        <f>VLOOKUP("&lt;Zeilentitel_12&gt;",Uebersetzungen!$B$3:$E$43,Uebersetzungen!$B$2+1,FALSE)</f>
        <v>Prättigau</v>
      </c>
      <c r="B26" s="13">
        <v>64174</v>
      </c>
      <c r="C26" s="13">
        <v>81246</v>
      </c>
      <c r="D26" s="13">
        <v>91226</v>
      </c>
      <c r="E26" s="13">
        <v>99757</v>
      </c>
      <c r="F26" s="13">
        <v>91692</v>
      </c>
      <c r="G26" s="13">
        <v>90732</v>
      </c>
      <c r="H26" s="13">
        <v>86345</v>
      </c>
      <c r="I26" s="13">
        <v>77760</v>
      </c>
      <c r="J26" s="13">
        <v>86450</v>
      </c>
      <c r="K26" s="13">
        <v>85406</v>
      </c>
      <c r="L26" s="13">
        <v>71718</v>
      </c>
      <c r="M26" s="13">
        <v>75031</v>
      </c>
      <c r="N26" s="13">
        <v>74412</v>
      </c>
      <c r="O26" s="13">
        <v>70936</v>
      </c>
      <c r="P26" s="13">
        <v>73211</v>
      </c>
      <c r="Q26" s="13">
        <v>62433</v>
      </c>
      <c r="R26" s="13">
        <v>62020</v>
      </c>
      <c r="S26" s="13">
        <v>75723</v>
      </c>
      <c r="T26" s="13">
        <v>83698</v>
      </c>
    </row>
    <row r="27" spans="1:20" x14ac:dyDescent="0.2">
      <c r="A27" s="10" t="str">
        <f>VLOOKUP("&lt;Zeilentitel_13&gt;",Uebersetzungen!$B$3:$E$43,Uebersetzungen!$B$2+1,FALSE)</f>
        <v>San Bernardino, Mesolcina/Calanca</v>
      </c>
      <c r="B27" s="13">
        <v>16018</v>
      </c>
      <c r="C27" s="13">
        <v>14620</v>
      </c>
      <c r="D27" s="13">
        <v>14137</v>
      </c>
      <c r="E27" s="13">
        <v>14477</v>
      </c>
      <c r="F27" s="13">
        <v>14907</v>
      </c>
      <c r="G27" s="13">
        <v>12741</v>
      </c>
      <c r="H27" s="13">
        <v>12314</v>
      </c>
      <c r="I27" s="13">
        <v>12061</v>
      </c>
      <c r="J27" s="13">
        <v>18096</v>
      </c>
      <c r="K27" s="13">
        <v>17355</v>
      </c>
      <c r="L27" s="13">
        <v>19240</v>
      </c>
      <c r="M27" s="13">
        <v>18627</v>
      </c>
      <c r="N27" s="13">
        <v>19362</v>
      </c>
      <c r="O27" s="13">
        <v>18731</v>
      </c>
      <c r="P27" s="13">
        <v>21998</v>
      </c>
      <c r="Q27" s="13">
        <v>18226</v>
      </c>
      <c r="R27" s="13">
        <v>27950</v>
      </c>
      <c r="S27" s="13">
        <v>25827</v>
      </c>
      <c r="T27" s="13">
        <v>24222</v>
      </c>
    </row>
    <row r="28" spans="1:20" x14ac:dyDescent="0.2">
      <c r="A28" s="10" t="str">
        <f>VLOOKUP("&lt;Zeilentitel_14&gt;",Uebersetzungen!$B$3:$E$43,Uebersetzungen!$B$2+1,FALSE)</f>
        <v>Val Surses (inkl. Gde Albula/Alvra)</v>
      </c>
      <c r="B28" s="13">
        <v>116332</v>
      </c>
      <c r="C28" s="13">
        <v>127054</v>
      </c>
      <c r="D28" s="13">
        <v>142158</v>
      </c>
      <c r="E28" s="13">
        <v>158917</v>
      </c>
      <c r="F28" s="13">
        <v>157073</v>
      </c>
      <c r="G28" s="13">
        <v>143775</v>
      </c>
      <c r="H28" s="13">
        <v>128336</v>
      </c>
      <c r="I28" s="13">
        <v>123791</v>
      </c>
      <c r="J28" s="13">
        <v>123340</v>
      </c>
      <c r="K28" s="13">
        <v>95100</v>
      </c>
      <c r="L28" s="13">
        <v>93909</v>
      </c>
      <c r="M28" s="13">
        <v>83058</v>
      </c>
      <c r="N28" s="13">
        <v>81549</v>
      </c>
      <c r="O28" s="13">
        <v>86274</v>
      </c>
      <c r="P28" s="13">
        <v>77395</v>
      </c>
      <c r="Q28" s="13">
        <v>56134</v>
      </c>
      <c r="R28" s="13">
        <v>63540</v>
      </c>
      <c r="S28" s="13">
        <v>88969</v>
      </c>
      <c r="T28" s="13">
        <v>85079</v>
      </c>
    </row>
    <row r="29" spans="1:20" x14ac:dyDescent="0.2">
      <c r="A29" s="10" t="str">
        <f>VLOOKUP("&lt;Zeilentitel_15&gt;",Uebersetzungen!$B$3:$E$43,Uebersetzungen!$B$2+1,FALSE)</f>
        <v>Surselva</v>
      </c>
      <c r="B29" s="13">
        <v>100418</v>
      </c>
      <c r="C29" s="13">
        <v>107071</v>
      </c>
      <c r="D29" s="13">
        <v>110459</v>
      </c>
      <c r="E29" s="13">
        <v>122368</v>
      </c>
      <c r="F29" s="13">
        <v>111237</v>
      </c>
      <c r="G29" s="13">
        <v>113183</v>
      </c>
      <c r="H29" s="13">
        <v>97631</v>
      </c>
      <c r="I29" s="13">
        <v>99673</v>
      </c>
      <c r="J29" s="13">
        <v>102131</v>
      </c>
      <c r="K29" s="13">
        <v>95715</v>
      </c>
      <c r="L29" s="13">
        <v>89334</v>
      </c>
      <c r="M29" s="13">
        <v>94851</v>
      </c>
      <c r="N29" s="13">
        <v>91630</v>
      </c>
      <c r="O29" s="13">
        <v>98010</v>
      </c>
      <c r="P29" s="13">
        <v>103070</v>
      </c>
      <c r="Q29" s="13">
        <v>106527</v>
      </c>
      <c r="R29" s="13">
        <v>111153</v>
      </c>
      <c r="S29" s="13">
        <v>108304</v>
      </c>
      <c r="T29" s="13">
        <v>98765</v>
      </c>
    </row>
    <row r="30" spans="1:20" x14ac:dyDescent="0.2">
      <c r="A30" s="10" t="str">
        <f>VLOOKUP("&lt;Zeilentitel_16&gt;",Uebersetzungen!$B$3:$E$43,Uebersetzungen!$B$2+1,FALSE)</f>
        <v>Valposchiavo</v>
      </c>
      <c r="B30" s="13">
        <v>53351</v>
      </c>
      <c r="C30" s="13">
        <v>57569</v>
      </c>
      <c r="D30" s="13">
        <v>57551</v>
      </c>
      <c r="E30" s="13">
        <v>64879</v>
      </c>
      <c r="F30" s="13">
        <v>58052</v>
      </c>
      <c r="G30" s="13">
        <v>63026</v>
      </c>
      <c r="H30" s="13">
        <v>57342</v>
      </c>
      <c r="I30" s="13">
        <v>49921</v>
      </c>
      <c r="J30" s="13">
        <v>48103</v>
      </c>
      <c r="K30" s="13">
        <v>48866</v>
      </c>
      <c r="L30" s="13">
        <v>45372</v>
      </c>
      <c r="M30" s="13">
        <v>48164</v>
      </c>
      <c r="N30" s="13">
        <v>46530</v>
      </c>
      <c r="O30" s="13">
        <v>53636</v>
      </c>
      <c r="P30" s="13">
        <v>57806</v>
      </c>
      <c r="Q30" s="13">
        <v>60217</v>
      </c>
      <c r="R30" s="13">
        <v>78547</v>
      </c>
      <c r="S30" s="13">
        <v>73727</v>
      </c>
      <c r="T30" s="13">
        <v>78204</v>
      </c>
    </row>
    <row r="31" spans="1:20" x14ac:dyDescent="0.2">
      <c r="A31" s="10" t="str">
        <f>VLOOKUP("&lt;Zeilentitel_17&gt;",Uebersetzungen!$B$3:$E$43,Uebersetzungen!$B$2+1,FALSE)</f>
        <v>Vals</v>
      </c>
      <c r="B31" s="13">
        <v>86337</v>
      </c>
      <c r="C31" s="13">
        <v>88090</v>
      </c>
      <c r="D31" s="13">
        <v>95748</v>
      </c>
      <c r="E31" s="13">
        <v>93830</v>
      </c>
      <c r="F31" s="13">
        <v>96999</v>
      </c>
      <c r="G31" s="13">
        <v>92409</v>
      </c>
      <c r="H31" s="13">
        <v>84774</v>
      </c>
      <c r="I31" s="13">
        <v>77872</v>
      </c>
      <c r="J31" s="13">
        <v>74441</v>
      </c>
      <c r="K31" s="13">
        <v>61028</v>
      </c>
      <c r="L31" s="13">
        <v>50963</v>
      </c>
      <c r="M31" s="13">
        <v>44924</v>
      </c>
      <c r="N31" s="13">
        <v>49464</v>
      </c>
      <c r="O31" s="13">
        <v>62856</v>
      </c>
      <c r="P31" s="13">
        <v>66315</v>
      </c>
      <c r="Q31" s="13">
        <v>70637</v>
      </c>
      <c r="R31" s="13">
        <v>86132</v>
      </c>
      <c r="S31" s="13">
        <v>74108</v>
      </c>
      <c r="T31" s="13">
        <v>67815</v>
      </c>
    </row>
    <row r="32" spans="1:20" x14ac:dyDescent="0.2">
      <c r="A32" s="10" t="str">
        <f>VLOOKUP("&lt;Zeilentitel_18&gt;",Uebersetzungen!$B$3:$E$43,Uebersetzungen!$B$2+1,FALSE)</f>
        <v>Viamala</v>
      </c>
      <c r="B32" s="13">
        <v>103142</v>
      </c>
      <c r="C32" s="13">
        <v>110761</v>
      </c>
      <c r="D32" s="13">
        <v>113598</v>
      </c>
      <c r="E32" s="13">
        <v>119164</v>
      </c>
      <c r="F32" s="13">
        <v>120403</v>
      </c>
      <c r="G32" s="13">
        <v>119934</v>
      </c>
      <c r="H32" s="13">
        <v>106449</v>
      </c>
      <c r="I32" s="13">
        <v>104760</v>
      </c>
      <c r="J32" s="13">
        <v>103931</v>
      </c>
      <c r="K32" s="13">
        <v>98942</v>
      </c>
      <c r="L32" s="13">
        <v>92014</v>
      </c>
      <c r="M32" s="13">
        <v>86730</v>
      </c>
      <c r="N32" s="13">
        <v>86849</v>
      </c>
      <c r="O32" s="13">
        <v>92828</v>
      </c>
      <c r="P32" s="13">
        <v>93478</v>
      </c>
      <c r="Q32" s="13">
        <v>84002</v>
      </c>
      <c r="R32" s="13">
        <v>90604</v>
      </c>
      <c r="S32" s="13">
        <v>90524</v>
      </c>
      <c r="T32" s="13">
        <v>91860</v>
      </c>
    </row>
    <row r="33" spans="1:20" x14ac:dyDescent="0.2">
      <c r="A33" s="29" t="str">
        <f>VLOOKUP("&lt;Zeilentitel_19&gt;",Uebersetzungen!$B$3:$E$43,Uebersetzungen!$B$2+1,FALSE)</f>
        <v>Graubünden</v>
      </c>
      <c r="B33" s="32">
        <v>5569534</v>
      </c>
      <c r="C33" s="32">
        <v>5706535</v>
      </c>
      <c r="D33" s="32">
        <v>5867775</v>
      </c>
      <c r="E33" s="32">
        <v>6239848</v>
      </c>
      <c r="F33" s="32">
        <v>5885436</v>
      </c>
      <c r="G33" s="32">
        <v>5807455</v>
      </c>
      <c r="H33" s="32">
        <v>5365622</v>
      </c>
      <c r="I33" s="32">
        <v>5064195</v>
      </c>
      <c r="J33" s="32">
        <v>5160975</v>
      </c>
      <c r="K33" s="32">
        <v>5052225</v>
      </c>
      <c r="L33" s="32">
        <v>4717301</v>
      </c>
      <c r="M33" s="32">
        <v>4627447</v>
      </c>
      <c r="N33" s="32">
        <v>4853359</v>
      </c>
      <c r="O33" s="32">
        <v>5132212</v>
      </c>
      <c r="P33" s="32">
        <v>5256016</v>
      </c>
      <c r="Q33" s="32">
        <v>4769970</v>
      </c>
      <c r="R33" s="32">
        <v>5153155</v>
      </c>
      <c r="S33" s="32">
        <v>5566580</v>
      </c>
      <c r="T33" s="32">
        <v>5426042</v>
      </c>
    </row>
    <row r="34" spans="1:20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x14ac:dyDescent="0.2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15" x14ac:dyDescent="0.25">
      <c r="A36" s="9" t="str">
        <f>VLOOKUP("&lt;UTitel2&gt;",Uebersetzungen!$B$3:$E$22,Uebersetzungen!$B$2+1,FALSE)</f>
        <v>Tourismusjahr</v>
      </c>
    </row>
    <row r="38" spans="1:20" ht="26.25" customHeight="1" x14ac:dyDescent="0.2">
      <c r="A38" s="29" t="str">
        <f>VLOOKUP("&lt;SpaltenTitel_1&gt;",Uebersetzungen!$B$3:$E$43,Uebersetzungen!$B$2+1,FALSE)</f>
        <v>Destination</v>
      </c>
      <c r="B38" s="30" t="s">
        <v>2</v>
      </c>
      <c r="C38" s="30" t="s">
        <v>3</v>
      </c>
      <c r="D38" s="30" t="s">
        <v>4</v>
      </c>
      <c r="E38" s="30" t="s">
        <v>5</v>
      </c>
      <c r="F38" s="30" t="s">
        <v>6</v>
      </c>
      <c r="G38" s="30" t="s">
        <v>7</v>
      </c>
      <c r="H38" s="30" t="s">
        <v>13</v>
      </c>
      <c r="I38" s="30" t="s">
        <v>15</v>
      </c>
      <c r="J38" s="30" t="s">
        <v>16</v>
      </c>
      <c r="K38" s="30" t="s">
        <v>17</v>
      </c>
      <c r="L38" s="30" t="s">
        <v>18</v>
      </c>
      <c r="M38" s="30" t="s">
        <v>19</v>
      </c>
      <c r="N38" s="30" t="s">
        <v>20</v>
      </c>
      <c r="O38" s="30" t="s">
        <v>21</v>
      </c>
      <c r="P38" s="30" t="s">
        <v>22</v>
      </c>
      <c r="Q38" s="30" t="s">
        <v>23</v>
      </c>
      <c r="R38" s="30" t="s">
        <v>24</v>
      </c>
      <c r="S38" s="30" t="s">
        <v>85</v>
      </c>
      <c r="T38" s="30"/>
    </row>
    <row r="39" spans="1:20" x14ac:dyDescent="0.2">
      <c r="A39" s="10" t="str">
        <f>VLOOKUP("&lt;Zeilentitel_1&gt;",Uebersetzungen!$B$3:$E$43,Uebersetzungen!$B$2+1,FALSE)</f>
        <v xml:space="preserve">Arosa </v>
      </c>
      <c r="B39" s="13">
        <f t="shared" ref="B39:R53" si="0">B63+C87</f>
        <v>490752</v>
      </c>
      <c r="C39" s="13">
        <f t="shared" si="0"/>
        <v>503330</v>
      </c>
      <c r="D39" s="13">
        <f t="shared" si="0"/>
        <v>535881</v>
      </c>
      <c r="E39" s="13">
        <f t="shared" si="0"/>
        <v>492258</v>
      </c>
      <c r="F39" s="13">
        <f t="shared" si="0"/>
        <v>477786</v>
      </c>
      <c r="G39" s="13">
        <f t="shared" si="0"/>
        <v>442112</v>
      </c>
      <c r="H39" s="13">
        <f t="shared" si="0"/>
        <v>391753</v>
      </c>
      <c r="I39" s="13">
        <f t="shared" si="0"/>
        <v>418806</v>
      </c>
      <c r="J39" s="13">
        <f t="shared" si="0"/>
        <v>412962</v>
      </c>
      <c r="K39" s="13">
        <f t="shared" si="0"/>
        <v>383593</v>
      </c>
      <c r="L39" s="13">
        <f t="shared" si="0"/>
        <v>360948</v>
      </c>
      <c r="M39" s="13">
        <f t="shared" si="0"/>
        <v>350551</v>
      </c>
      <c r="N39" s="13">
        <f t="shared" si="0"/>
        <v>370137</v>
      </c>
      <c r="O39" s="13">
        <f t="shared" si="0"/>
        <v>377442</v>
      </c>
      <c r="P39" s="13">
        <f t="shared" si="0"/>
        <v>381254</v>
      </c>
      <c r="Q39" s="13">
        <f t="shared" si="0"/>
        <v>346033</v>
      </c>
      <c r="R39" s="13">
        <f t="shared" si="0"/>
        <v>404919</v>
      </c>
      <c r="S39" s="13">
        <f>S63+T87</f>
        <v>398493</v>
      </c>
      <c r="T39" s="13">
        <f>T63+U87</f>
        <v>292232</v>
      </c>
    </row>
    <row r="40" spans="1:20" x14ac:dyDescent="0.2">
      <c r="A40" s="10" t="str">
        <f>VLOOKUP("&lt;Zeilentitel_2&gt;",Uebersetzungen!$B$3:$E$43,Uebersetzungen!$B$2+1,FALSE)</f>
        <v>Bergün Filisur</v>
      </c>
      <c r="B40" s="13">
        <f t="shared" si="0"/>
        <v>37058</v>
      </c>
      <c r="C40" s="13">
        <f t="shared" si="0"/>
        <v>39452</v>
      </c>
      <c r="D40" s="13">
        <f t="shared" si="0"/>
        <v>44411</v>
      </c>
      <c r="E40" s="13">
        <f t="shared" si="0"/>
        <v>45538</v>
      </c>
      <c r="F40" s="13">
        <f t="shared" si="0"/>
        <v>71280</v>
      </c>
      <c r="G40" s="13">
        <f t="shared" si="0"/>
        <v>70097</v>
      </c>
      <c r="H40" s="13">
        <f t="shared" si="0"/>
        <v>66284</v>
      </c>
      <c r="I40" s="13">
        <f t="shared" si="0"/>
        <v>63784</v>
      </c>
      <c r="J40" s="13">
        <f t="shared" si="0"/>
        <v>65818</v>
      </c>
      <c r="K40" s="13">
        <f t="shared" si="0"/>
        <v>63178</v>
      </c>
      <c r="L40" s="13">
        <f t="shared" si="0"/>
        <v>59991</v>
      </c>
      <c r="M40" s="13">
        <f t="shared" si="0"/>
        <v>62361</v>
      </c>
      <c r="N40" s="13">
        <f t="shared" si="0"/>
        <v>61731</v>
      </c>
      <c r="O40" s="13">
        <f t="shared" si="0"/>
        <v>62315</v>
      </c>
      <c r="P40" s="13">
        <f t="shared" si="0"/>
        <v>58758</v>
      </c>
      <c r="Q40" s="13">
        <f t="shared" si="0"/>
        <v>58839</v>
      </c>
      <c r="R40" s="13">
        <f t="shared" si="0"/>
        <v>67469</v>
      </c>
      <c r="S40" s="13">
        <f t="shared" ref="S40:T57" si="1">S64+T88</f>
        <v>64373</v>
      </c>
      <c r="T40" s="13">
        <f t="shared" si="1"/>
        <v>24529</v>
      </c>
    </row>
    <row r="41" spans="1:20" x14ac:dyDescent="0.2">
      <c r="A41" s="10" t="str">
        <f>VLOOKUP("&lt;Zeilentitel_3&gt;",Uebersetzungen!$B$3:$E$43,Uebersetzungen!$B$2+1,FALSE)</f>
        <v>Bregaglia Engadin</v>
      </c>
      <c r="B41" s="13">
        <f t="shared" si="0"/>
        <v>124097</v>
      </c>
      <c r="C41" s="13">
        <f t="shared" si="0"/>
        <v>94484</v>
      </c>
      <c r="D41" s="13">
        <f t="shared" si="0"/>
        <v>86854</v>
      </c>
      <c r="E41" s="13">
        <f t="shared" si="0"/>
        <v>47288</v>
      </c>
      <c r="F41" s="13">
        <f t="shared" si="0"/>
        <v>50886</v>
      </c>
      <c r="G41" s="13">
        <f t="shared" si="0"/>
        <v>56529</v>
      </c>
      <c r="H41" s="13">
        <f t="shared" si="0"/>
        <v>40224</v>
      </c>
      <c r="I41" s="13">
        <f t="shared" si="0"/>
        <v>36616</v>
      </c>
      <c r="J41" s="13">
        <f t="shared" si="0"/>
        <v>39090</v>
      </c>
      <c r="K41" s="13">
        <f t="shared" si="0"/>
        <v>42517</v>
      </c>
      <c r="L41" s="13">
        <f t="shared" si="0"/>
        <v>40977</v>
      </c>
      <c r="M41" s="13">
        <f t="shared" si="0"/>
        <v>43398</v>
      </c>
      <c r="N41" s="13">
        <f t="shared" si="0"/>
        <v>41856</v>
      </c>
      <c r="O41" s="13">
        <f t="shared" si="0"/>
        <v>42424</v>
      </c>
      <c r="P41" s="13">
        <f t="shared" si="0"/>
        <v>52767</v>
      </c>
      <c r="Q41" s="13">
        <f t="shared" si="0"/>
        <v>60447</v>
      </c>
      <c r="R41" s="13">
        <f t="shared" si="0"/>
        <v>61191</v>
      </c>
      <c r="S41" s="13">
        <f t="shared" si="1"/>
        <v>52291</v>
      </c>
      <c r="T41" s="13">
        <f t="shared" si="1"/>
        <v>20607</v>
      </c>
    </row>
    <row r="42" spans="1:20" x14ac:dyDescent="0.2">
      <c r="A42" s="10" t="str">
        <f>VLOOKUP("&lt;Zeilentitel_4&gt;",Uebersetzungen!$B$3:$E$43,Uebersetzungen!$B$2+1,FALSE)</f>
        <v>Bündner Herschaft</v>
      </c>
      <c r="B42" s="13">
        <f t="shared" si="0"/>
        <v>32504</v>
      </c>
      <c r="C42" s="13">
        <f t="shared" si="0"/>
        <v>32739</v>
      </c>
      <c r="D42" s="13">
        <f t="shared" si="0"/>
        <v>38030</v>
      </c>
      <c r="E42" s="13">
        <f t="shared" si="0"/>
        <v>37452</v>
      </c>
      <c r="F42" s="13">
        <f t="shared" si="0"/>
        <v>42233</v>
      </c>
      <c r="G42" s="13">
        <f t="shared" si="0"/>
        <v>42270</v>
      </c>
      <c r="H42" s="13">
        <f t="shared" si="0"/>
        <v>39857</v>
      </c>
      <c r="I42" s="13">
        <f t="shared" si="0"/>
        <v>40727</v>
      </c>
      <c r="J42" s="13">
        <f t="shared" si="0"/>
        <v>35337</v>
      </c>
      <c r="K42" s="13">
        <f t="shared" si="0"/>
        <v>40873</v>
      </c>
      <c r="L42" s="13">
        <f t="shared" si="0"/>
        <v>39992</v>
      </c>
      <c r="M42" s="13">
        <f t="shared" si="0"/>
        <v>42349</v>
      </c>
      <c r="N42" s="13">
        <f t="shared" si="0"/>
        <v>47949</v>
      </c>
      <c r="O42" s="13">
        <f t="shared" si="0"/>
        <v>46444</v>
      </c>
      <c r="P42" s="13">
        <f t="shared" si="0"/>
        <v>40015</v>
      </c>
      <c r="Q42" s="13">
        <f t="shared" si="0"/>
        <v>42634</v>
      </c>
      <c r="R42" s="13">
        <f t="shared" si="0"/>
        <v>49775</v>
      </c>
      <c r="S42" s="13">
        <f t="shared" si="1"/>
        <v>54045</v>
      </c>
      <c r="T42" s="13">
        <f t="shared" si="1"/>
        <v>23209</v>
      </c>
    </row>
    <row r="43" spans="1:20" x14ac:dyDescent="0.2">
      <c r="A43" s="10" t="str">
        <f>VLOOKUP("&lt;Zeilentitel_5&gt;",Uebersetzungen!$B$3:$E$43,Uebersetzungen!$B$2+1,FALSE)</f>
        <v>Chur</v>
      </c>
      <c r="B43" s="13">
        <f t="shared" si="0"/>
        <v>178896</v>
      </c>
      <c r="C43" s="13">
        <f t="shared" si="0"/>
        <v>189894</v>
      </c>
      <c r="D43" s="13">
        <f t="shared" si="0"/>
        <v>196278</v>
      </c>
      <c r="E43" s="13">
        <f t="shared" si="0"/>
        <v>193293</v>
      </c>
      <c r="F43" s="13">
        <f t="shared" si="0"/>
        <v>207577</v>
      </c>
      <c r="G43" s="13">
        <f t="shared" si="0"/>
        <v>197621</v>
      </c>
      <c r="H43" s="13">
        <f t="shared" si="0"/>
        <v>185757</v>
      </c>
      <c r="I43" s="13">
        <f t="shared" si="0"/>
        <v>183832</v>
      </c>
      <c r="J43" s="13">
        <f t="shared" si="0"/>
        <v>179374</v>
      </c>
      <c r="K43" s="13">
        <f t="shared" si="0"/>
        <v>165409</v>
      </c>
      <c r="L43" s="13">
        <f t="shared" si="0"/>
        <v>172113</v>
      </c>
      <c r="M43" s="13">
        <f t="shared" si="0"/>
        <v>191213</v>
      </c>
      <c r="N43" s="13">
        <f t="shared" si="0"/>
        <v>202499</v>
      </c>
      <c r="O43" s="13">
        <f t="shared" si="0"/>
        <v>217636</v>
      </c>
      <c r="P43" s="13">
        <f t="shared" si="0"/>
        <v>140012</v>
      </c>
      <c r="Q43" s="13">
        <f t="shared" si="0"/>
        <v>134372</v>
      </c>
      <c r="R43" s="13">
        <f t="shared" si="0"/>
        <v>204693</v>
      </c>
      <c r="S43" s="13">
        <f t="shared" si="1"/>
        <v>223337</v>
      </c>
      <c r="T43" s="13">
        <f t="shared" si="1"/>
        <v>114523</v>
      </c>
    </row>
    <row r="44" spans="1:20" x14ac:dyDescent="0.2">
      <c r="A44" s="10" t="str">
        <f>VLOOKUP("&lt;Zeilentitel_6&gt;",Uebersetzungen!$B$3:$E$43,Uebersetzungen!$B$2+1,FALSE)</f>
        <v>Davos Klosters</v>
      </c>
      <c r="B44" s="13">
        <f t="shared" si="0"/>
        <v>1086806</v>
      </c>
      <c r="C44" s="13">
        <f t="shared" si="0"/>
        <v>1137820</v>
      </c>
      <c r="D44" s="13">
        <f t="shared" si="0"/>
        <v>1199678</v>
      </c>
      <c r="E44" s="13">
        <f t="shared" si="0"/>
        <v>1137162</v>
      </c>
      <c r="F44" s="13">
        <f t="shared" si="0"/>
        <v>1074699</v>
      </c>
      <c r="G44" s="13">
        <f t="shared" si="0"/>
        <v>1013947</v>
      </c>
      <c r="H44" s="13">
        <f t="shared" si="0"/>
        <v>944004</v>
      </c>
      <c r="I44" s="13">
        <f t="shared" si="0"/>
        <v>977209</v>
      </c>
      <c r="J44" s="13">
        <f t="shared" si="0"/>
        <v>970548</v>
      </c>
      <c r="K44" s="13">
        <f t="shared" si="0"/>
        <v>955537</v>
      </c>
      <c r="L44" s="13">
        <f t="shared" si="0"/>
        <v>918138</v>
      </c>
      <c r="M44" s="13">
        <f t="shared" si="0"/>
        <v>1008172</v>
      </c>
      <c r="N44" s="13">
        <f t="shared" si="0"/>
        <v>1054947</v>
      </c>
      <c r="O44" s="13">
        <f t="shared" si="0"/>
        <v>1063256</v>
      </c>
      <c r="P44" s="13">
        <f t="shared" si="0"/>
        <v>833147</v>
      </c>
      <c r="Q44" s="13">
        <f t="shared" si="0"/>
        <v>805570</v>
      </c>
      <c r="R44" s="13">
        <f t="shared" si="0"/>
        <v>989924</v>
      </c>
      <c r="S44" s="13">
        <f t="shared" si="1"/>
        <v>952334</v>
      </c>
      <c r="T44" s="13">
        <f t="shared" si="1"/>
        <v>551598</v>
      </c>
    </row>
    <row r="45" spans="1:20" x14ac:dyDescent="0.2">
      <c r="A45" s="10" t="str">
        <f>VLOOKUP("&lt;Zeilentitel_7&gt;",Uebersetzungen!$B$3:$E$43,Uebersetzungen!$B$2+1,FALSE)</f>
        <v>Disentis Sedrun</v>
      </c>
      <c r="B45" s="13">
        <f t="shared" si="0"/>
        <v>137034</v>
      </c>
      <c r="C45" s="13">
        <f t="shared" si="0"/>
        <v>122319</v>
      </c>
      <c r="D45" s="13">
        <f t="shared" si="0"/>
        <v>146667</v>
      </c>
      <c r="E45" s="13">
        <f t="shared" si="0"/>
        <v>139753</v>
      </c>
      <c r="F45" s="13">
        <f t="shared" si="0"/>
        <v>131567</v>
      </c>
      <c r="G45" s="13">
        <f t="shared" si="0"/>
        <v>117155</v>
      </c>
      <c r="H45" s="13">
        <f t="shared" si="0"/>
        <v>110578</v>
      </c>
      <c r="I45" s="13">
        <f t="shared" si="0"/>
        <v>109753</v>
      </c>
      <c r="J45" s="13">
        <f t="shared" si="0"/>
        <v>107879</v>
      </c>
      <c r="K45" s="13">
        <f t="shared" si="0"/>
        <v>98067</v>
      </c>
      <c r="L45" s="13">
        <f t="shared" si="0"/>
        <v>88671</v>
      </c>
      <c r="M45" s="13">
        <f t="shared" si="0"/>
        <v>84313</v>
      </c>
      <c r="N45" s="13">
        <f t="shared" si="0"/>
        <v>99380</v>
      </c>
      <c r="O45" s="13">
        <f t="shared" si="0"/>
        <v>100480</v>
      </c>
      <c r="P45" s="13">
        <f t="shared" si="0"/>
        <v>121097</v>
      </c>
      <c r="Q45" s="13">
        <f t="shared" si="0"/>
        <v>135108</v>
      </c>
      <c r="R45" s="13">
        <f t="shared" si="0"/>
        <v>144013</v>
      </c>
      <c r="S45" s="13">
        <f t="shared" si="1"/>
        <v>133526</v>
      </c>
      <c r="T45" s="13">
        <f t="shared" si="1"/>
        <v>73984</v>
      </c>
    </row>
    <row r="46" spans="1:20" x14ac:dyDescent="0.2">
      <c r="A46" s="10" t="str">
        <f>VLOOKUP("&lt;Zeilentitel_8&gt;",Uebersetzungen!$B$3:$E$43,Uebersetzungen!$B$2+1,FALSE)</f>
        <v>Scuol Samnaun Val Müstair</v>
      </c>
      <c r="B46" s="13">
        <f t="shared" si="0"/>
        <v>646271</v>
      </c>
      <c r="C46" s="13">
        <f t="shared" si="0"/>
        <v>657734</v>
      </c>
      <c r="D46" s="13">
        <f t="shared" si="0"/>
        <v>716292</v>
      </c>
      <c r="E46" s="13">
        <f t="shared" si="0"/>
        <v>683548</v>
      </c>
      <c r="F46" s="13">
        <f t="shared" si="0"/>
        <v>669992</v>
      </c>
      <c r="G46" s="13">
        <f t="shared" si="0"/>
        <v>605583</v>
      </c>
      <c r="H46" s="13">
        <f t="shared" si="0"/>
        <v>578579</v>
      </c>
      <c r="I46" s="13">
        <f t="shared" si="0"/>
        <v>598480</v>
      </c>
      <c r="J46" s="13">
        <f t="shared" si="0"/>
        <v>604942</v>
      </c>
      <c r="K46" s="13">
        <f t="shared" si="0"/>
        <v>569477</v>
      </c>
      <c r="L46" s="13">
        <f t="shared" si="0"/>
        <v>533963</v>
      </c>
      <c r="M46" s="13">
        <f t="shared" si="0"/>
        <v>520118</v>
      </c>
      <c r="N46" s="13">
        <f t="shared" si="0"/>
        <v>525099</v>
      </c>
      <c r="O46" s="13">
        <f t="shared" si="0"/>
        <v>529393</v>
      </c>
      <c r="P46" s="13">
        <f t="shared" si="0"/>
        <v>548204</v>
      </c>
      <c r="Q46" s="13">
        <f t="shared" si="0"/>
        <v>568643</v>
      </c>
      <c r="R46" s="13">
        <f t="shared" si="0"/>
        <v>556088</v>
      </c>
      <c r="S46" s="13">
        <f t="shared" si="1"/>
        <v>535796</v>
      </c>
      <c r="T46" s="13">
        <f t="shared" si="1"/>
        <v>271333</v>
      </c>
    </row>
    <row r="47" spans="1:20" x14ac:dyDescent="0.2">
      <c r="A47" s="10" t="str">
        <f>VLOOKUP("&lt;Zeilentitel_9&gt;",Uebersetzungen!$B$3:$E$43,Uebersetzungen!$B$2+1,FALSE)</f>
        <v>Engadin St. Moritz</v>
      </c>
      <c r="B47" s="13">
        <f t="shared" si="0"/>
        <v>1734165</v>
      </c>
      <c r="C47" s="13">
        <f t="shared" si="0"/>
        <v>1749700</v>
      </c>
      <c r="D47" s="13">
        <f t="shared" si="0"/>
        <v>1877940</v>
      </c>
      <c r="E47" s="13">
        <f t="shared" si="0"/>
        <v>1801271</v>
      </c>
      <c r="F47" s="13">
        <f t="shared" si="0"/>
        <v>1765879</v>
      </c>
      <c r="G47" s="13">
        <f t="shared" si="0"/>
        <v>1638855</v>
      </c>
      <c r="H47" s="13">
        <f t="shared" si="0"/>
        <v>1517273</v>
      </c>
      <c r="I47" s="13">
        <f t="shared" si="0"/>
        <v>1519601</v>
      </c>
      <c r="J47" s="13">
        <f t="shared" si="0"/>
        <v>1502181</v>
      </c>
      <c r="K47" s="13">
        <f t="shared" si="0"/>
        <v>1414873</v>
      </c>
      <c r="L47" s="13">
        <f t="shared" si="0"/>
        <v>1392179</v>
      </c>
      <c r="M47" s="13">
        <f t="shared" si="0"/>
        <v>1461219</v>
      </c>
      <c r="N47" s="13">
        <f t="shared" si="0"/>
        <v>1545685</v>
      </c>
      <c r="O47" s="13">
        <f t="shared" si="0"/>
        <v>1582793</v>
      </c>
      <c r="P47" s="13">
        <f t="shared" si="0"/>
        <v>1455174</v>
      </c>
      <c r="Q47" s="13">
        <f t="shared" si="0"/>
        <v>1429073</v>
      </c>
      <c r="R47" s="13">
        <f t="shared" si="0"/>
        <v>1701298</v>
      </c>
      <c r="S47" s="13">
        <f t="shared" si="1"/>
        <v>1677986</v>
      </c>
      <c r="T47" s="13">
        <f t="shared" si="1"/>
        <v>900714</v>
      </c>
    </row>
    <row r="48" spans="1:20" x14ac:dyDescent="0.2">
      <c r="A48" s="10" t="str">
        <f>VLOOKUP("&lt;Zeilentitel_10&gt;",Uebersetzungen!$B$3:$E$43,Uebersetzungen!$B$2+1,FALSE)</f>
        <v>Flims Laax</v>
      </c>
      <c r="B48" s="13">
        <f t="shared" si="0"/>
        <v>383215</v>
      </c>
      <c r="C48" s="13">
        <f t="shared" si="0"/>
        <v>374885</v>
      </c>
      <c r="D48" s="13">
        <f t="shared" si="0"/>
        <v>426491</v>
      </c>
      <c r="E48" s="13">
        <f t="shared" si="0"/>
        <v>398183</v>
      </c>
      <c r="F48" s="13">
        <f t="shared" si="0"/>
        <v>445292</v>
      </c>
      <c r="G48" s="13">
        <f t="shared" si="0"/>
        <v>412117</v>
      </c>
      <c r="H48" s="13">
        <f t="shared" si="0"/>
        <v>361622</v>
      </c>
      <c r="I48" s="13">
        <f t="shared" si="0"/>
        <v>378619</v>
      </c>
      <c r="J48" s="13">
        <f t="shared" si="0"/>
        <v>373895</v>
      </c>
      <c r="K48" s="13">
        <f t="shared" si="0"/>
        <v>352829</v>
      </c>
      <c r="L48" s="13">
        <f t="shared" si="0"/>
        <v>327278</v>
      </c>
      <c r="M48" s="13">
        <f t="shared" si="0"/>
        <v>346644</v>
      </c>
      <c r="N48" s="13">
        <f t="shared" si="0"/>
        <v>370466</v>
      </c>
      <c r="O48" s="13">
        <f t="shared" si="0"/>
        <v>409246</v>
      </c>
      <c r="P48" s="13">
        <f t="shared" si="0"/>
        <v>456232</v>
      </c>
      <c r="Q48" s="13">
        <f t="shared" si="0"/>
        <v>550471</v>
      </c>
      <c r="R48" s="13">
        <f t="shared" si="0"/>
        <v>556875</v>
      </c>
      <c r="S48" s="13">
        <f t="shared" si="1"/>
        <v>477623</v>
      </c>
      <c r="T48" s="13">
        <f t="shared" si="1"/>
        <v>271887</v>
      </c>
    </row>
    <row r="49" spans="1:20" x14ac:dyDescent="0.2">
      <c r="A49" s="10" t="str">
        <f>VLOOKUP("&lt;Zeilentitel_11&gt;",Uebersetzungen!$B$3:$E$43,Uebersetzungen!$B$2+1,FALSE)</f>
        <v>Lenzerheide</v>
      </c>
      <c r="B49" s="13">
        <f t="shared" si="0"/>
        <v>259440</v>
      </c>
      <c r="C49" s="13">
        <f t="shared" si="0"/>
        <v>267816</v>
      </c>
      <c r="D49" s="13">
        <f t="shared" si="0"/>
        <v>272853</v>
      </c>
      <c r="E49" s="13">
        <f t="shared" si="0"/>
        <v>267463</v>
      </c>
      <c r="F49" s="13">
        <f t="shared" si="0"/>
        <v>271102</v>
      </c>
      <c r="G49" s="13">
        <f t="shared" si="0"/>
        <v>261820</v>
      </c>
      <c r="H49" s="13">
        <f t="shared" si="0"/>
        <v>246337</v>
      </c>
      <c r="I49" s="13">
        <f t="shared" si="0"/>
        <v>246897</v>
      </c>
      <c r="J49" s="13">
        <f t="shared" si="0"/>
        <v>251882</v>
      </c>
      <c r="K49" s="13">
        <f t="shared" si="0"/>
        <v>244597</v>
      </c>
      <c r="L49" s="13">
        <f t="shared" si="0"/>
        <v>250509</v>
      </c>
      <c r="M49" s="13">
        <f t="shared" si="0"/>
        <v>260151</v>
      </c>
      <c r="N49" s="13">
        <f t="shared" si="0"/>
        <v>299601</v>
      </c>
      <c r="O49" s="13">
        <f t="shared" si="0"/>
        <v>304300</v>
      </c>
      <c r="P49" s="13">
        <f t="shared" si="0"/>
        <v>336235</v>
      </c>
      <c r="Q49" s="13">
        <f t="shared" si="0"/>
        <v>346817</v>
      </c>
      <c r="R49" s="13">
        <f t="shared" si="0"/>
        <v>330310</v>
      </c>
      <c r="S49" s="13">
        <f t="shared" si="1"/>
        <v>316608</v>
      </c>
      <c r="T49" s="13">
        <f t="shared" si="1"/>
        <v>193867</v>
      </c>
    </row>
    <row r="50" spans="1:20" x14ac:dyDescent="0.2">
      <c r="A50" s="10" t="str">
        <f>VLOOKUP("&lt;Zeilentitel_12&gt;",Uebersetzungen!$B$3:$E$43,Uebersetzungen!$B$2+1,FALSE)</f>
        <v>Prättigau</v>
      </c>
      <c r="B50" s="13">
        <f t="shared" si="0"/>
        <v>79551</v>
      </c>
      <c r="C50" s="13">
        <f t="shared" si="0"/>
        <v>89853</v>
      </c>
      <c r="D50" s="13">
        <f t="shared" si="0"/>
        <v>98351</v>
      </c>
      <c r="E50" s="13">
        <f t="shared" si="0"/>
        <v>91923</v>
      </c>
      <c r="F50" s="13">
        <f t="shared" si="0"/>
        <v>91333</v>
      </c>
      <c r="G50" s="13">
        <f t="shared" si="0"/>
        <v>86651</v>
      </c>
      <c r="H50" s="13">
        <f t="shared" si="0"/>
        <v>78502</v>
      </c>
      <c r="I50" s="13">
        <f t="shared" si="0"/>
        <v>83808</v>
      </c>
      <c r="J50" s="13">
        <f t="shared" si="0"/>
        <v>88079</v>
      </c>
      <c r="K50" s="13">
        <f t="shared" si="0"/>
        <v>73964</v>
      </c>
      <c r="L50" s="13">
        <f t="shared" si="0"/>
        <v>75026</v>
      </c>
      <c r="M50" s="13">
        <f t="shared" si="0"/>
        <v>72612</v>
      </c>
      <c r="N50" s="13">
        <f t="shared" si="0"/>
        <v>71550</v>
      </c>
      <c r="O50" s="13">
        <f t="shared" si="0"/>
        <v>72874</v>
      </c>
      <c r="P50" s="13">
        <f t="shared" si="0"/>
        <v>65565</v>
      </c>
      <c r="Q50" s="13">
        <f t="shared" si="0"/>
        <v>59627</v>
      </c>
      <c r="R50" s="13">
        <f t="shared" si="0"/>
        <v>75948</v>
      </c>
      <c r="S50" s="13">
        <f t="shared" si="1"/>
        <v>83130</v>
      </c>
      <c r="T50" s="13">
        <f t="shared" si="1"/>
        <v>44134</v>
      </c>
    </row>
    <row r="51" spans="1:20" x14ac:dyDescent="0.2">
      <c r="A51" s="10" t="str">
        <f>VLOOKUP("&lt;Zeilentitel_13&gt;",Uebersetzungen!$B$3:$E$43,Uebersetzungen!$B$2+1,FALSE)</f>
        <v>San Bernardino, Mesolcina/Calanca</v>
      </c>
      <c r="B51" s="13">
        <f t="shared" si="0"/>
        <v>14594</v>
      </c>
      <c r="C51" s="13">
        <f t="shared" si="0"/>
        <v>14153</v>
      </c>
      <c r="D51" s="13">
        <f t="shared" si="0"/>
        <v>13968</v>
      </c>
      <c r="E51" s="13">
        <f t="shared" si="0"/>
        <v>15000</v>
      </c>
      <c r="F51" s="13">
        <f t="shared" si="0"/>
        <v>13116</v>
      </c>
      <c r="G51" s="13">
        <f t="shared" si="0"/>
        <v>12589</v>
      </c>
      <c r="H51" s="13">
        <f t="shared" si="0"/>
        <v>11160</v>
      </c>
      <c r="I51" s="13">
        <f t="shared" si="0"/>
        <v>18282</v>
      </c>
      <c r="J51" s="13">
        <f t="shared" si="0"/>
        <v>16980</v>
      </c>
      <c r="K51" s="13">
        <f t="shared" si="0"/>
        <v>18937</v>
      </c>
      <c r="L51" s="13">
        <f t="shared" si="0"/>
        <v>18849</v>
      </c>
      <c r="M51" s="13">
        <f t="shared" si="0"/>
        <v>18932</v>
      </c>
      <c r="N51" s="13">
        <f t="shared" si="0"/>
        <v>19066</v>
      </c>
      <c r="O51" s="13">
        <f t="shared" si="0"/>
        <v>21524</v>
      </c>
      <c r="P51" s="13">
        <f t="shared" si="0"/>
        <v>18677</v>
      </c>
      <c r="Q51" s="13">
        <f t="shared" si="0"/>
        <v>26817</v>
      </c>
      <c r="R51" s="13">
        <f t="shared" si="0"/>
        <v>26541</v>
      </c>
      <c r="S51" s="13">
        <f t="shared" si="1"/>
        <v>24346</v>
      </c>
      <c r="T51" s="13">
        <f t="shared" si="1"/>
        <v>10993</v>
      </c>
    </row>
    <row r="52" spans="1:20" x14ac:dyDescent="0.2">
      <c r="A52" s="10" t="str">
        <f>VLOOKUP("&lt;Zeilentitel_14&gt;",Uebersetzungen!$B$3:$E$43,Uebersetzungen!$B$2+1,FALSE)</f>
        <v>Val Surses (inkl. Gde Albula/Alvra)</v>
      </c>
      <c r="B52" s="13">
        <f t="shared" si="0"/>
        <v>126441</v>
      </c>
      <c r="C52" s="13">
        <f t="shared" si="0"/>
        <v>142177</v>
      </c>
      <c r="D52" s="13">
        <f t="shared" si="0"/>
        <v>157025</v>
      </c>
      <c r="E52" s="13">
        <f t="shared" si="0"/>
        <v>158193</v>
      </c>
      <c r="F52" s="13">
        <f t="shared" si="0"/>
        <v>145011</v>
      </c>
      <c r="G52" s="13">
        <f t="shared" si="0"/>
        <v>129790</v>
      </c>
      <c r="H52" s="13">
        <f t="shared" si="0"/>
        <v>122132</v>
      </c>
      <c r="I52" s="13">
        <f t="shared" si="0"/>
        <v>123549</v>
      </c>
      <c r="J52" s="13">
        <f t="shared" si="0"/>
        <v>96509</v>
      </c>
      <c r="K52" s="13">
        <f t="shared" si="0"/>
        <v>95611</v>
      </c>
      <c r="L52" s="13">
        <f t="shared" si="0"/>
        <v>83118</v>
      </c>
      <c r="M52" s="13">
        <f t="shared" si="0"/>
        <v>79824</v>
      </c>
      <c r="N52" s="13">
        <f t="shared" si="0"/>
        <v>86590</v>
      </c>
      <c r="O52" s="13">
        <f t="shared" si="0"/>
        <v>77195</v>
      </c>
      <c r="P52" s="13">
        <f t="shared" si="0"/>
        <v>58356</v>
      </c>
      <c r="Q52" s="13">
        <f t="shared" si="0"/>
        <v>61354</v>
      </c>
      <c r="R52" s="13">
        <f t="shared" si="0"/>
        <v>88812</v>
      </c>
      <c r="S52" s="13">
        <f t="shared" si="1"/>
        <v>83452</v>
      </c>
      <c r="T52" s="13">
        <f t="shared" si="1"/>
        <v>48405</v>
      </c>
    </row>
    <row r="53" spans="1:20" x14ac:dyDescent="0.2">
      <c r="A53" s="10" t="str">
        <f>VLOOKUP("&lt;Zeilentitel_15&gt;",Uebersetzungen!$B$3:$E$43,Uebersetzungen!$B$2+1,FALSE)</f>
        <v>Surselva</v>
      </c>
      <c r="B53" s="13">
        <f t="shared" si="0"/>
        <v>106075</v>
      </c>
      <c r="C53" s="13">
        <f t="shared" si="0"/>
        <v>108697</v>
      </c>
      <c r="D53" s="13">
        <f t="shared" si="0"/>
        <v>121381</v>
      </c>
      <c r="E53" s="13">
        <f t="shared" si="0"/>
        <v>111688</v>
      </c>
      <c r="F53" s="13">
        <f t="shared" si="0"/>
        <v>115215</v>
      </c>
      <c r="G53" s="13">
        <f t="shared" si="0"/>
        <v>98387</v>
      </c>
      <c r="H53" s="13">
        <f t="shared" si="0"/>
        <v>97339</v>
      </c>
      <c r="I53" s="13">
        <f t="shared" si="0"/>
        <v>102353</v>
      </c>
      <c r="J53" s="13">
        <f t="shared" si="0"/>
        <v>96628</v>
      </c>
      <c r="K53" s="13">
        <f t="shared" si="0"/>
        <v>90309</v>
      </c>
      <c r="L53" s="13">
        <f t="shared" si="0"/>
        <v>94989</v>
      </c>
      <c r="M53" s="13">
        <f t="shared" si="0"/>
        <v>91217</v>
      </c>
      <c r="N53" s="13">
        <f t="shared" si="0"/>
        <v>97761</v>
      </c>
      <c r="O53" s="13">
        <f t="shared" si="0"/>
        <v>101818</v>
      </c>
      <c r="P53" s="13">
        <f t="shared" si="0"/>
        <v>105860</v>
      </c>
      <c r="Q53" s="13">
        <f t="shared" si="0"/>
        <v>110978</v>
      </c>
      <c r="R53" s="13">
        <f t="shared" si="0"/>
        <v>109405</v>
      </c>
      <c r="S53" s="13">
        <f t="shared" si="1"/>
        <v>98770</v>
      </c>
      <c r="T53" s="13">
        <f t="shared" si="1"/>
        <v>52511</v>
      </c>
    </row>
    <row r="54" spans="1:20" x14ac:dyDescent="0.2">
      <c r="A54" s="10" t="str">
        <f>VLOOKUP("&lt;Zeilentitel_16&gt;",Uebersetzungen!$B$3:$E$43,Uebersetzungen!$B$2+1,FALSE)</f>
        <v>Valposchiavo</v>
      </c>
      <c r="B54" s="13">
        <f t="shared" ref="B54:B56" si="2">B78+C102</f>
        <v>56870</v>
      </c>
      <c r="C54" s="13">
        <f t="shared" ref="C54:C56" si="3">C78+D102</f>
        <v>57211</v>
      </c>
      <c r="D54" s="13">
        <f t="shared" ref="D54:D56" si="4">D78+E102</f>
        <v>65001</v>
      </c>
      <c r="E54" s="13">
        <f t="shared" ref="E54:E56" si="5">E78+F102</f>
        <v>58364</v>
      </c>
      <c r="F54" s="13">
        <f t="shared" ref="F54:F56" si="6">F78+G102</f>
        <v>62868</v>
      </c>
      <c r="G54" s="13">
        <f t="shared" ref="G54:G56" si="7">G78+H102</f>
        <v>58026</v>
      </c>
      <c r="H54" s="13">
        <f t="shared" ref="H54:H56" si="8">H78+I102</f>
        <v>49553</v>
      </c>
      <c r="I54" s="13">
        <f t="shared" ref="I54:I56" si="9">I78+J102</f>
        <v>48346</v>
      </c>
      <c r="J54" s="13">
        <f t="shared" ref="J54:J56" si="10">J78+K102</f>
        <v>48702</v>
      </c>
      <c r="K54" s="13">
        <f t="shared" ref="K54:K56" si="11">K78+L102</f>
        <v>45862</v>
      </c>
      <c r="L54" s="13">
        <f t="shared" ref="L54:L56" si="12">L78+M102</f>
        <v>48319</v>
      </c>
      <c r="M54" s="13">
        <f t="shared" ref="M54:M56" si="13">M78+N102</f>
        <v>45414</v>
      </c>
      <c r="N54" s="13">
        <f t="shared" ref="N54:N56" si="14">N78+O102</f>
        <v>53203</v>
      </c>
      <c r="O54" s="13">
        <f t="shared" ref="O54:O56" si="15">O78+P102</f>
        <v>57573</v>
      </c>
      <c r="P54" s="13">
        <f t="shared" ref="P54:P56" si="16">P78+Q102</f>
        <v>61194</v>
      </c>
      <c r="Q54" s="13">
        <f t="shared" ref="Q54:Q56" si="17">Q78+R102</f>
        <v>77210</v>
      </c>
      <c r="R54" s="13">
        <f t="shared" ref="R54:R56" si="18">R78+S102</f>
        <v>73234</v>
      </c>
      <c r="S54" s="13">
        <f t="shared" si="1"/>
        <v>76584</v>
      </c>
      <c r="T54" s="13">
        <f t="shared" si="1"/>
        <v>18832</v>
      </c>
    </row>
    <row r="55" spans="1:20" x14ac:dyDescent="0.2">
      <c r="A55" s="10" t="str">
        <f>VLOOKUP("&lt;Zeilentitel_17&gt;",Uebersetzungen!$B$3:$E$43,Uebersetzungen!$B$2+1,FALSE)</f>
        <v>Vals</v>
      </c>
      <c r="B55" s="13">
        <f t="shared" si="2"/>
        <v>86622</v>
      </c>
      <c r="C55" s="13">
        <f t="shared" si="3"/>
        <v>94451</v>
      </c>
      <c r="D55" s="13">
        <f t="shared" si="4"/>
        <v>94323</v>
      </c>
      <c r="E55" s="13">
        <f t="shared" si="5"/>
        <v>96343</v>
      </c>
      <c r="F55" s="13">
        <f t="shared" si="6"/>
        <v>94063</v>
      </c>
      <c r="G55" s="13">
        <f t="shared" si="7"/>
        <v>85661</v>
      </c>
      <c r="H55" s="13">
        <f t="shared" si="8"/>
        <v>78692</v>
      </c>
      <c r="I55" s="13">
        <f t="shared" si="9"/>
        <v>74366</v>
      </c>
      <c r="J55" s="13">
        <f t="shared" si="10"/>
        <v>63216</v>
      </c>
      <c r="K55" s="13">
        <f t="shared" si="11"/>
        <v>53780</v>
      </c>
      <c r="L55" s="13">
        <f t="shared" si="12"/>
        <v>46155</v>
      </c>
      <c r="M55" s="13">
        <f t="shared" si="13"/>
        <v>47749</v>
      </c>
      <c r="N55" s="13">
        <f t="shared" si="14"/>
        <v>61327</v>
      </c>
      <c r="O55" s="13">
        <f t="shared" si="15"/>
        <v>66399</v>
      </c>
      <c r="P55" s="13">
        <f t="shared" si="16"/>
        <v>67805</v>
      </c>
      <c r="Q55" s="13">
        <f t="shared" si="17"/>
        <v>86748</v>
      </c>
      <c r="R55" s="13">
        <f t="shared" si="18"/>
        <v>75371</v>
      </c>
      <c r="S55" s="13">
        <f t="shared" si="1"/>
        <v>68197</v>
      </c>
      <c r="T55" s="13">
        <f t="shared" si="1"/>
        <v>36801</v>
      </c>
    </row>
    <row r="56" spans="1:20" x14ac:dyDescent="0.2">
      <c r="A56" s="10" t="str">
        <f>VLOOKUP("&lt;Zeilentitel_18&gt;",Uebersetzungen!$B$3:$E$43,Uebersetzungen!$B$2+1,FALSE)</f>
        <v>Viamala</v>
      </c>
      <c r="B56" s="13">
        <f t="shared" si="2"/>
        <v>109447</v>
      </c>
      <c r="C56" s="13">
        <f t="shared" si="3"/>
        <v>111618</v>
      </c>
      <c r="D56" s="13">
        <f t="shared" si="4"/>
        <v>119170</v>
      </c>
      <c r="E56" s="13">
        <f t="shared" si="5"/>
        <v>121639</v>
      </c>
      <c r="F56" s="13">
        <f t="shared" si="6"/>
        <v>118973</v>
      </c>
      <c r="G56" s="13">
        <f t="shared" si="7"/>
        <v>108711</v>
      </c>
      <c r="H56" s="13">
        <f t="shared" si="8"/>
        <v>103651</v>
      </c>
      <c r="I56" s="13">
        <f t="shared" si="9"/>
        <v>103514</v>
      </c>
      <c r="J56" s="13">
        <f t="shared" si="10"/>
        <v>100160</v>
      </c>
      <c r="K56" s="13">
        <f t="shared" si="11"/>
        <v>92798</v>
      </c>
      <c r="L56" s="13">
        <f t="shared" si="12"/>
        <v>86794</v>
      </c>
      <c r="M56" s="13">
        <f t="shared" si="13"/>
        <v>85980</v>
      </c>
      <c r="N56" s="13">
        <f t="shared" si="14"/>
        <v>91699</v>
      </c>
      <c r="O56" s="13">
        <f t="shared" si="15"/>
        <v>94496</v>
      </c>
      <c r="P56" s="13">
        <f t="shared" si="16"/>
        <v>85706</v>
      </c>
      <c r="Q56" s="13">
        <f t="shared" si="17"/>
        <v>89497</v>
      </c>
      <c r="R56" s="13">
        <f t="shared" si="18"/>
        <v>90941</v>
      </c>
      <c r="S56" s="13">
        <f t="shared" si="1"/>
        <v>91245</v>
      </c>
      <c r="T56" s="13">
        <f t="shared" si="1"/>
        <v>37367</v>
      </c>
    </row>
    <row r="57" spans="1:20" x14ac:dyDescent="0.2">
      <c r="A57" s="29" t="str">
        <f>VLOOKUP("&lt;Zeilentitel_19&gt;",Uebersetzungen!$B$3:$E$43,Uebersetzungen!$B$2+1,FALSE)</f>
        <v>Graubünden</v>
      </c>
      <c r="B57" s="32">
        <v>5689838</v>
      </c>
      <c r="C57" s="32">
        <v>5788333</v>
      </c>
      <c r="D57" s="32">
        <v>6210594</v>
      </c>
      <c r="E57" s="32">
        <v>5896359</v>
      </c>
      <c r="F57" s="32">
        <v>5848872</v>
      </c>
      <c r="G57" s="32">
        <v>5437921</v>
      </c>
      <c r="H57" s="32">
        <v>5023297</v>
      </c>
      <c r="I57" s="32">
        <v>5128542</v>
      </c>
      <c r="J57" s="32">
        <v>5054182</v>
      </c>
      <c r="K57" s="32">
        <v>4802211</v>
      </c>
      <c r="L57" s="32">
        <v>4638009</v>
      </c>
      <c r="M57" s="32">
        <v>4812217</v>
      </c>
      <c r="N57" s="32">
        <v>5100546</v>
      </c>
      <c r="O57" s="32">
        <v>5227608</v>
      </c>
      <c r="P57" s="32">
        <v>4886058</v>
      </c>
      <c r="Q57" s="32">
        <v>4990238</v>
      </c>
      <c r="R57" s="32">
        <v>5606807</v>
      </c>
      <c r="S57" s="32">
        <f t="shared" si="1"/>
        <v>5412136</v>
      </c>
      <c r="T57" s="32">
        <f t="shared" si="1"/>
        <v>2987526</v>
      </c>
    </row>
    <row r="58" spans="1:20" x14ac:dyDescent="0.2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x14ac:dyDescent="0.2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1:20" ht="15" x14ac:dyDescent="0.25">
      <c r="A60" s="9" t="str">
        <f>VLOOKUP("&lt;UTitel3&gt;",Uebersetzungen!$B$3:$E$22,Uebersetzungen!$B$2+1,FALSE)</f>
        <v>Wintersaison</v>
      </c>
    </row>
    <row r="62" spans="1:20" ht="26.25" customHeight="1" x14ac:dyDescent="0.2">
      <c r="A62" s="29" t="str">
        <f>VLOOKUP("&lt;SpaltenTitel_1&gt;",Uebersetzungen!$B$3:$E$43,Uebersetzungen!$B$2+1,FALSE)</f>
        <v>Destination</v>
      </c>
      <c r="B62" s="30" t="s">
        <v>2</v>
      </c>
      <c r="C62" s="30" t="s">
        <v>3</v>
      </c>
      <c r="D62" s="30" t="s">
        <v>4</v>
      </c>
      <c r="E62" s="30" t="s">
        <v>5</v>
      </c>
      <c r="F62" s="30" t="s">
        <v>6</v>
      </c>
      <c r="G62" s="30" t="s">
        <v>7</v>
      </c>
      <c r="H62" s="30" t="s">
        <v>13</v>
      </c>
      <c r="I62" s="30" t="s">
        <v>15</v>
      </c>
      <c r="J62" s="30" t="s">
        <v>16</v>
      </c>
      <c r="K62" s="30" t="s">
        <v>17</v>
      </c>
      <c r="L62" s="30" t="s">
        <v>18</v>
      </c>
      <c r="M62" s="30" t="s">
        <v>19</v>
      </c>
      <c r="N62" s="30" t="s">
        <v>20</v>
      </c>
      <c r="O62" s="30" t="s">
        <v>21</v>
      </c>
      <c r="P62" s="30" t="s">
        <v>22</v>
      </c>
      <c r="Q62" s="30" t="s">
        <v>23</v>
      </c>
      <c r="R62" s="30" t="s">
        <v>24</v>
      </c>
      <c r="S62" s="30" t="s">
        <v>85</v>
      </c>
      <c r="T62" s="30" t="s">
        <v>113</v>
      </c>
    </row>
    <row r="63" spans="1:20" x14ac:dyDescent="0.2">
      <c r="A63" s="10" t="str">
        <f>VLOOKUP("&lt;Zeilentitel_1&gt;",Uebersetzungen!$B$3:$E$43,Uebersetzungen!$B$2+1,FALSE)</f>
        <v xml:space="preserve">Arosa </v>
      </c>
      <c r="B63" s="15">
        <v>359285</v>
      </c>
      <c r="C63" s="15">
        <v>362268</v>
      </c>
      <c r="D63" s="15">
        <v>384838</v>
      </c>
      <c r="E63" s="15">
        <v>358932</v>
      </c>
      <c r="F63" s="15">
        <v>349539</v>
      </c>
      <c r="G63" s="15">
        <v>321848</v>
      </c>
      <c r="H63" s="15">
        <v>289112</v>
      </c>
      <c r="I63" s="15">
        <v>297381</v>
      </c>
      <c r="J63" s="15">
        <v>300750</v>
      </c>
      <c r="K63" s="16">
        <v>289019</v>
      </c>
      <c r="L63" s="17">
        <v>261564</v>
      </c>
      <c r="M63" s="17">
        <v>257018</v>
      </c>
      <c r="N63" s="17">
        <v>263135</v>
      </c>
      <c r="O63" s="17">
        <v>260174</v>
      </c>
      <c r="P63" s="17">
        <v>226680</v>
      </c>
      <c r="Q63" s="17">
        <v>196946</v>
      </c>
      <c r="R63" s="17">
        <v>283027</v>
      </c>
      <c r="S63" s="17">
        <v>276696</v>
      </c>
      <c r="T63" s="17">
        <v>292232</v>
      </c>
    </row>
    <row r="64" spans="1:20" x14ac:dyDescent="0.2">
      <c r="A64" s="10" t="str">
        <f>VLOOKUP("&lt;Zeilentitel_2&gt;",Uebersetzungen!$B$3:$E$43,Uebersetzungen!$B$2+1,FALSE)</f>
        <v>Bergün Filisur</v>
      </c>
      <c r="B64" s="13">
        <v>16651</v>
      </c>
      <c r="C64" s="13">
        <v>17613</v>
      </c>
      <c r="D64" s="13">
        <v>20493</v>
      </c>
      <c r="E64" s="13">
        <v>20257</v>
      </c>
      <c r="F64" s="13">
        <v>31129</v>
      </c>
      <c r="G64" s="13">
        <v>32131</v>
      </c>
      <c r="H64" s="13">
        <v>30258</v>
      </c>
      <c r="I64" s="13">
        <v>28448</v>
      </c>
      <c r="J64" s="13">
        <v>29203</v>
      </c>
      <c r="K64" s="18">
        <v>28315</v>
      </c>
      <c r="L64" s="17">
        <v>26757</v>
      </c>
      <c r="M64" s="17">
        <v>27567</v>
      </c>
      <c r="N64" s="17">
        <v>25668</v>
      </c>
      <c r="O64" s="17">
        <v>26636</v>
      </c>
      <c r="P64" s="17">
        <v>25778</v>
      </c>
      <c r="Q64" s="17">
        <v>23489</v>
      </c>
      <c r="R64" s="17">
        <v>26886</v>
      </c>
      <c r="S64" s="17">
        <v>28181</v>
      </c>
      <c r="T64" s="17">
        <v>24529</v>
      </c>
    </row>
    <row r="65" spans="1:20" x14ac:dyDescent="0.2">
      <c r="A65" s="10" t="str">
        <f>VLOOKUP("&lt;Zeilentitel_3&gt;",Uebersetzungen!$B$3:$E$43,Uebersetzungen!$B$2+1,FALSE)</f>
        <v>Bregaglia Engadin</v>
      </c>
      <c r="B65" s="13">
        <v>55863</v>
      </c>
      <c r="C65" s="13">
        <v>56101</v>
      </c>
      <c r="D65" s="13">
        <v>52710</v>
      </c>
      <c r="E65" s="13">
        <v>14826</v>
      </c>
      <c r="F65" s="13">
        <v>19106</v>
      </c>
      <c r="G65" s="13">
        <v>22907</v>
      </c>
      <c r="H65" s="13">
        <v>13050</v>
      </c>
      <c r="I65" s="13">
        <v>11710</v>
      </c>
      <c r="J65" s="13">
        <v>16990</v>
      </c>
      <c r="K65" s="18">
        <v>19308</v>
      </c>
      <c r="L65" s="17">
        <v>16854</v>
      </c>
      <c r="M65" s="17">
        <v>19245</v>
      </c>
      <c r="N65" s="17">
        <v>19002</v>
      </c>
      <c r="O65" s="17">
        <v>17640</v>
      </c>
      <c r="P65" s="17">
        <v>15500</v>
      </c>
      <c r="Q65" s="17">
        <v>21332</v>
      </c>
      <c r="R65" s="17">
        <v>22486</v>
      </c>
      <c r="S65" s="17">
        <v>18650</v>
      </c>
      <c r="T65" s="17">
        <v>20607</v>
      </c>
    </row>
    <row r="66" spans="1:20" x14ac:dyDescent="0.2">
      <c r="A66" s="10" t="str">
        <f>VLOOKUP("&lt;Zeilentitel_4&gt;",Uebersetzungen!$B$3:$E$43,Uebersetzungen!$B$2+1,FALSE)</f>
        <v>Bündner Herschaft</v>
      </c>
      <c r="B66" s="13">
        <v>11839</v>
      </c>
      <c r="C66" s="13">
        <v>11518</v>
      </c>
      <c r="D66" s="13">
        <v>15539</v>
      </c>
      <c r="E66" s="13">
        <v>13577</v>
      </c>
      <c r="F66" s="13">
        <v>16296</v>
      </c>
      <c r="G66" s="13">
        <v>16955</v>
      </c>
      <c r="H66" s="13">
        <v>14920</v>
      </c>
      <c r="I66" s="13">
        <v>15256</v>
      </c>
      <c r="J66" s="13">
        <v>11972</v>
      </c>
      <c r="K66" s="18">
        <v>15184</v>
      </c>
      <c r="L66" s="17">
        <v>14865</v>
      </c>
      <c r="M66" s="17">
        <v>14736</v>
      </c>
      <c r="N66" s="17">
        <v>18417</v>
      </c>
      <c r="O66" s="17">
        <v>18802</v>
      </c>
      <c r="P66" s="17">
        <v>15356</v>
      </c>
      <c r="Q66" s="17">
        <v>13564</v>
      </c>
      <c r="R66" s="17">
        <v>17501</v>
      </c>
      <c r="S66" s="17">
        <v>21156</v>
      </c>
      <c r="T66" s="17">
        <v>23209</v>
      </c>
    </row>
    <row r="67" spans="1:20" x14ac:dyDescent="0.2">
      <c r="A67" s="10" t="str">
        <f>VLOOKUP("&lt;Zeilentitel_5&gt;",Uebersetzungen!$B$3:$E$43,Uebersetzungen!$B$2+1,FALSE)</f>
        <v>Chur</v>
      </c>
      <c r="B67" s="13">
        <v>71615</v>
      </c>
      <c r="C67" s="13">
        <v>80870</v>
      </c>
      <c r="D67" s="13">
        <v>81344</v>
      </c>
      <c r="E67" s="13">
        <v>79407</v>
      </c>
      <c r="F67" s="13">
        <v>84188</v>
      </c>
      <c r="G67" s="13">
        <v>83968</v>
      </c>
      <c r="H67" s="13">
        <v>76907</v>
      </c>
      <c r="I67" s="13">
        <v>80371</v>
      </c>
      <c r="J67" s="13">
        <v>75036</v>
      </c>
      <c r="K67" s="18">
        <v>69007</v>
      </c>
      <c r="L67" s="17">
        <v>71150</v>
      </c>
      <c r="M67" s="17">
        <v>76894</v>
      </c>
      <c r="N67" s="17">
        <v>83398</v>
      </c>
      <c r="O67" s="17">
        <v>91208</v>
      </c>
      <c r="P67" s="17">
        <v>70546</v>
      </c>
      <c r="Q67" s="17">
        <v>38516</v>
      </c>
      <c r="R67" s="17">
        <v>78994</v>
      </c>
      <c r="S67" s="17">
        <v>91791</v>
      </c>
      <c r="T67" s="17">
        <v>114523</v>
      </c>
    </row>
    <row r="68" spans="1:20" x14ac:dyDescent="0.2">
      <c r="A68" s="10" t="str">
        <f>VLOOKUP("&lt;Zeilentitel_6&gt;",Uebersetzungen!$B$3:$E$43,Uebersetzungen!$B$2+1,FALSE)</f>
        <v>Davos Klosters</v>
      </c>
      <c r="B68" s="13">
        <v>626114</v>
      </c>
      <c r="C68" s="13">
        <v>632543</v>
      </c>
      <c r="D68" s="13">
        <v>655990</v>
      </c>
      <c r="E68" s="13">
        <v>617153</v>
      </c>
      <c r="F68" s="13">
        <v>583473</v>
      </c>
      <c r="G68" s="13">
        <v>562546</v>
      </c>
      <c r="H68" s="13">
        <v>537202</v>
      </c>
      <c r="I68" s="13">
        <v>523059</v>
      </c>
      <c r="J68" s="13">
        <v>538257</v>
      </c>
      <c r="K68" s="18">
        <v>545450</v>
      </c>
      <c r="L68" s="17">
        <v>520290</v>
      </c>
      <c r="M68" s="17">
        <v>551531</v>
      </c>
      <c r="N68" s="17">
        <v>581478</v>
      </c>
      <c r="O68" s="17">
        <v>585647</v>
      </c>
      <c r="P68" s="17">
        <v>497541</v>
      </c>
      <c r="Q68" s="17">
        <v>418379</v>
      </c>
      <c r="R68" s="17">
        <v>544904</v>
      </c>
      <c r="S68" s="17">
        <v>535939</v>
      </c>
      <c r="T68" s="17">
        <v>551598</v>
      </c>
    </row>
    <row r="69" spans="1:20" x14ac:dyDescent="0.2">
      <c r="A69" s="10" t="str">
        <f>VLOOKUP("&lt;Zeilentitel_7&gt;",Uebersetzungen!$B$3:$E$43,Uebersetzungen!$B$2+1,FALSE)</f>
        <v>Disentis Sedrun</v>
      </c>
      <c r="B69" s="13">
        <v>86172</v>
      </c>
      <c r="C69" s="13">
        <v>67714</v>
      </c>
      <c r="D69" s="13">
        <v>81107</v>
      </c>
      <c r="E69" s="13">
        <v>77274</v>
      </c>
      <c r="F69" s="13">
        <v>74481</v>
      </c>
      <c r="G69" s="13">
        <v>69186</v>
      </c>
      <c r="H69" s="13">
        <v>64495</v>
      </c>
      <c r="I69" s="13">
        <v>62328</v>
      </c>
      <c r="J69" s="13">
        <v>58311</v>
      </c>
      <c r="K69" s="18">
        <v>58627</v>
      </c>
      <c r="L69" s="17">
        <v>50322</v>
      </c>
      <c r="M69" s="17">
        <v>47106</v>
      </c>
      <c r="N69" s="17">
        <v>47620</v>
      </c>
      <c r="O69" s="17">
        <v>52827</v>
      </c>
      <c r="P69" s="17">
        <v>49876</v>
      </c>
      <c r="Q69" s="17">
        <v>54563</v>
      </c>
      <c r="R69" s="17">
        <v>76847</v>
      </c>
      <c r="S69" s="17">
        <v>75298</v>
      </c>
      <c r="T69" s="17">
        <v>73984</v>
      </c>
    </row>
    <row r="70" spans="1:20" x14ac:dyDescent="0.2">
      <c r="A70" s="10" t="str">
        <f>VLOOKUP("&lt;Zeilentitel_8&gt;",Uebersetzungen!$B$3:$E$43,Uebersetzungen!$B$2+1,FALSE)</f>
        <v>Scuol Samnaun Val Müstair</v>
      </c>
      <c r="B70" s="13">
        <v>311840</v>
      </c>
      <c r="C70" s="13">
        <v>320721</v>
      </c>
      <c r="D70" s="13">
        <v>347526</v>
      </c>
      <c r="E70" s="13">
        <v>337260</v>
      </c>
      <c r="F70" s="13">
        <v>331738</v>
      </c>
      <c r="G70" s="13">
        <v>308315</v>
      </c>
      <c r="H70" s="13">
        <v>289096</v>
      </c>
      <c r="I70" s="13">
        <v>304787</v>
      </c>
      <c r="J70" s="13">
        <v>303209</v>
      </c>
      <c r="K70" s="18">
        <v>301242</v>
      </c>
      <c r="L70" s="17">
        <v>280939</v>
      </c>
      <c r="M70" s="17">
        <v>270890</v>
      </c>
      <c r="N70" s="17">
        <v>275320</v>
      </c>
      <c r="O70" s="17">
        <v>276449</v>
      </c>
      <c r="P70" s="17">
        <v>226190</v>
      </c>
      <c r="Q70" s="17">
        <v>220835</v>
      </c>
      <c r="R70" s="17">
        <v>281754</v>
      </c>
      <c r="S70" s="17">
        <v>268214</v>
      </c>
      <c r="T70" s="17">
        <v>271333</v>
      </c>
    </row>
    <row r="71" spans="1:20" x14ac:dyDescent="0.2">
      <c r="A71" s="10" t="str">
        <f>VLOOKUP("&lt;Zeilentitel_9&gt;",Uebersetzungen!$B$3:$E$43,Uebersetzungen!$B$2+1,FALSE)</f>
        <v>Engadin St. Moritz</v>
      </c>
      <c r="B71" s="13">
        <v>961754</v>
      </c>
      <c r="C71" s="13">
        <v>949312</v>
      </c>
      <c r="D71" s="13">
        <v>1029336</v>
      </c>
      <c r="E71" s="13">
        <v>975769</v>
      </c>
      <c r="F71" s="13">
        <v>946343</v>
      </c>
      <c r="G71" s="13">
        <v>893403</v>
      </c>
      <c r="H71" s="13">
        <v>813816</v>
      </c>
      <c r="I71" s="13">
        <v>824481</v>
      </c>
      <c r="J71" s="13">
        <v>825019</v>
      </c>
      <c r="K71" s="18">
        <v>790247</v>
      </c>
      <c r="L71" s="17">
        <v>749125</v>
      </c>
      <c r="M71" s="17">
        <v>773339</v>
      </c>
      <c r="N71" s="17">
        <v>811940</v>
      </c>
      <c r="O71" s="17">
        <v>826154</v>
      </c>
      <c r="P71" s="17">
        <v>702334</v>
      </c>
      <c r="Q71" s="17">
        <v>610859</v>
      </c>
      <c r="R71" s="17">
        <v>860048</v>
      </c>
      <c r="S71" s="17">
        <v>869040</v>
      </c>
      <c r="T71" s="17">
        <v>900714</v>
      </c>
    </row>
    <row r="72" spans="1:20" x14ac:dyDescent="0.2">
      <c r="A72" s="10" t="str">
        <f>VLOOKUP("&lt;Zeilentitel_10&gt;",Uebersetzungen!$B$3:$E$43,Uebersetzungen!$B$2+1,FALSE)</f>
        <v>Flims Laax</v>
      </c>
      <c r="B72" s="13">
        <v>246152</v>
      </c>
      <c r="C72" s="13">
        <v>245980</v>
      </c>
      <c r="D72" s="13">
        <v>271870</v>
      </c>
      <c r="E72" s="13">
        <v>255963</v>
      </c>
      <c r="F72" s="13">
        <v>301131</v>
      </c>
      <c r="G72" s="13">
        <v>272265</v>
      </c>
      <c r="H72" s="13">
        <v>238412</v>
      </c>
      <c r="I72" s="13">
        <v>243994</v>
      </c>
      <c r="J72" s="13">
        <v>239707</v>
      </c>
      <c r="K72" s="18">
        <v>234361</v>
      </c>
      <c r="L72" s="17">
        <v>218359</v>
      </c>
      <c r="M72" s="17">
        <v>225178</v>
      </c>
      <c r="N72" s="17">
        <v>239625</v>
      </c>
      <c r="O72" s="17">
        <v>254792</v>
      </c>
      <c r="P72" s="17">
        <v>222753</v>
      </c>
      <c r="Q72" s="17">
        <v>278186</v>
      </c>
      <c r="R72" s="17">
        <v>336178</v>
      </c>
      <c r="S72" s="17">
        <v>284641</v>
      </c>
      <c r="T72" s="17">
        <v>271887</v>
      </c>
    </row>
    <row r="73" spans="1:20" x14ac:dyDescent="0.2">
      <c r="A73" s="10" t="str">
        <f>VLOOKUP("&lt;Zeilentitel_11&gt;",Uebersetzungen!$B$3:$E$43,Uebersetzungen!$B$2+1,FALSE)</f>
        <v>Lenzerheide</v>
      </c>
      <c r="B73" s="13">
        <v>155607</v>
      </c>
      <c r="C73" s="13">
        <v>153787</v>
      </c>
      <c r="D73" s="13">
        <v>158035</v>
      </c>
      <c r="E73" s="13">
        <v>153756</v>
      </c>
      <c r="F73" s="13">
        <v>159774</v>
      </c>
      <c r="G73" s="13">
        <v>152906</v>
      </c>
      <c r="H73" s="13">
        <v>142087</v>
      </c>
      <c r="I73" s="13">
        <v>146795</v>
      </c>
      <c r="J73" s="13">
        <v>151247</v>
      </c>
      <c r="K73" s="18">
        <v>149406</v>
      </c>
      <c r="L73" s="17">
        <v>142697</v>
      </c>
      <c r="M73" s="17">
        <v>146115</v>
      </c>
      <c r="N73" s="17">
        <v>174495</v>
      </c>
      <c r="O73" s="17">
        <v>183002</v>
      </c>
      <c r="P73" s="17">
        <v>161876</v>
      </c>
      <c r="Q73" s="17">
        <v>179144</v>
      </c>
      <c r="R73" s="17">
        <v>193614</v>
      </c>
      <c r="S73" s="17">
        <v>181320</v>
      </c>
      <c r="T73" s="17">
        <v>193867</v>
      </c>
    </row>
    <row r="74" spans="1:20" x14ac:dyDescent="0.2">
      <c r="A74" s="10" t="str">
        <f>VLOOKUP("&lt;Zeilentitel_12&gt;",Uebersetzungen!$B$3:$E$43,Uebersetzungen!$B$2+1,FALSE)</f>
        <v>Prättigau</v>
      </c>
      <c r="B74" s="13">
        <v>40568</v>
      </c>
      <c r="C74" s="13">
        <v>46637</v>
      </c>
      <c r="D74" s="13">
        <v>49873</v>
      </c>
      <c r="E74" s="13">
        <v>49709</v>
      </c>
      <c r="F74" s="13">
        <v>51178</v>
      </c>
      <c r="G74" s="13">
        <v>46468</v>
      </c>
      <c r="H74" s="13">
        <v>40104</v>
      </c>
      <c r="I74" s="13">
        <v>46864</v>
      </c>
      <c r="J74" s="13">
        <v>50886</v>
      </c>
      <c r="K74" s="18">
        <v>44735</v>
      </c>
      <c r="L74" s="17">
        <v>41598</v>
      </c>
      <c r="M74" s="17">
        <v>39397</v>
      </c>
      <c r="N74" s="17">
        <v>40912</v>
      </c>
      <c r="O74" s="17">
        <v>40786</v>
      </c>
      <c r="P74" s="17">
        <v>37224</v>
      </c>
      <c r="Q74" s="17">
        <v>24541</v>
      </c>
      <c r="R74" s="17">
        <v>37786</v>
      </c>
      <c r="S74" s="17">
        <v>45953</v>
      </c>
      <c r="T74" s="17">
        <v>44134</v>
      </c>
    </row>
    <row r="75" spans="1:20" x14ac:dyDescent="0.2">
      <c r="A75" s="10" t="str">
        <f>VLOOKUP("&lt;Zeilentitel_13&gt;",Uebersetzungen!$B$3:$E$43,Uebersetzungen!$B$2+1,FALSE)</f>
        <v>San Bernardino, Mesolcina/Calanca</v>
      </c>
      <c r="B75" s="13">
        <v>4424</v>
      </c>
      <c r="C75" s="13">
        <v>5465</v>
      </c>
      <c r="D75" s="13">
        <v>4886</v>
      </c>
      <c r="E75" s="13">
        <v>5497</v>
      </c>
      <c r="F75" s="13">
        <v>5723</v>
      </c>
      <c r="G75" s="13">
        <v>4707</v>
      </c>
      <c r="H75" s="13">
        <v>3999</v>
      </c>
      <c r="I75" s="13">
        <v>7672</v>
      </c>
      <c r="J75" s="13">
        <v>6764</v>
      </c>
      <c r="K75" s="18">
        <v>7701</v>
      </c>
      <c r="L75" s="17">
        <v>8522</v>
      </c>
      <c r="M75" s="17">
        <v>7326</v>
      </c>
      <c r="N75" s="17">
        <v>8222</v>
      </c>
      <c r="O75" s="17">
        <v>8262</v>
      </c>
      <c r="P75" s="17">
        <v>7877</v>
      </c>
      <c r="Q75" s="17">
        <v>10374</v>
      </c>
      <c r="R75" s="17">
        <v>10976</v>
      </c>
      <c r="S75" s="17">
        <v>9291</v>
      </c>
      <c r="T75" s="17">
        <v>10993</v>
      </c>
    </row>
    <row r="76" spans="1:20" x14ac:dyDescent="0.2">
      <c r="A76" s="10" t="str">
        <f>VLOOKUP("&lt;Zeilentitel_14&gt;",Uebersetzungen!$B$3:$E$43,Uebersetzungen!$B$2+1,FALSE)</f>
        <v>Val Surses (inkl. Gde Albula/Alvra)</v>
      </c>
      <c r="B76" s="13">
        <v>61783</v>
      </c>
      <c r="C76" s="13">
        <v>71244</v>
      </c>
      <c r="D76" s="13">
        <v>77148</v>
      </c>
      <c r="E76" s="13">
        <v>79644</v>
      </c>
      <c r="F76" s="13">
        <v>71987</v>
      </c>
      <c r="G76" s="13">
        <v>62155</v>
      </c>
      <c r="H76" s="13">
        <v>58242</v>
      </c>
      <c r="I76" s="13">
        <v>62149</v>
      </c>
      <c r="J76" s="13">
        <v>53074</v>
      </c>
      <c r="K76" s="18">
        <v>49778</v>
      </c>
      <c r="L76" s="17">
        <v>38674</v>
      </c>
      <c r="M76" s="17">
        <v>37843</v>
      </c>
      <c r="N76" s="17">
        <v>42580</v>
      </c>
      <c r="O76" s="17">
        <v>36231</v>
      </c>
      <c r="P76" s="17">
        <v>32751</v>
      </c>
      <c r="Q76" s="17">
        <v>30564</v>
      </c>
      <c r="R76" s="17">
        <v>47882</v>
      </c>
      <c r="S76" s="17">
        <v>42596</v>
      </c>
      <c r="T76" s="17">
        <v>48405</v>
      </c>
    </row>
    <row r="77" spans="1:20" x14ac:dyDescent="0.2">
      <c r="A77" s="10" t="str">
        <f>VLOOKUP("&lt;Zeilentitel_15&gt;",Uebersetzungen!$B$3:$E$43,Uebersetzungen!$B$2+1,FALSE)</f>
        <v>Surselva</v>
      </c>
      <c r="B77" s="13">
        <v>59448</v>
      </c>
      <c r="C77" s="13">
        <v>62312</v>
      </c>
      <c r="D77" s="13">
        <v>69706</v>
      </c>
      <c r="E77" s="13">
        <v>68738</v>
      </c>
      <c r="F77" s="13">
        <v>71921</v>
      </c>
      <c r="G77" s="13">
        <v>56260</v>
      </c>
      <c r="H77" s="13">
        <v>54258</v>
      </c>
      <c r="I77" s="13">
        <v>57284</v>
      </c>
      <c r="J77" s="13">
        <v>55570</v>
      </c>
      <c r="K77" s="18">
        <v>50528</v>
      </c>
      <c r="L77" s="17">
        <v>46637</v>
      </c>
      <c r="M77" s="17">
        <v>48097</v>
      </c>
      <c r="N77" s="17">
        <v>49262</v>
      </c>
      <c r="O77" s="17">
        <v>50560</v>
      </c>
      <c r="P77" s="17">
        <v>46152</v>
      </c>
      <c r="Q77" s="17">
        <v>53448</v>
      </c>
      <c r="R77" s="17">
        <v>58689</v>
      </c>
      <c r="S77" s="17">
        <v>50783</v>
      </c>
      <c r="T77" s="17">
        <v>52511</v>
      </c>
    </row>
    <row r="78" spans="1:20" x14ac:dyDescent="0.2">
      <c r="A78" s="10" t="str">
        <f>VLOOKUP("&lt;Zeilentitel_16&gt;",Uebersetzungen!$B$3:$E$43,Uebersetzungen!$B$2+1,FALSE)</f>
        <v>Valposchiavo</v>
      </c>
      <c r="B78" s="13">
        <v>10175</v>
      </c>
      <c r="C78" s="13">
        <v>11127</v>
      </c>
      <c r="D78" s="13">
        <v>12715</v>
      </c>
      <c r="E78" s="13">
        <v>11870</v>
      </c>
      <c r="F78" s="13">
        <v>12529</v>
      </c>
      <c r="G78" s="13">
        <v>12682</v>
      </c>
      <c r="H78" s="13">
        <v>10048</v>
      </c>
      <c r="I78" s="13">
        <v>9800</v>
      </c>
      <c r="J78" s="13">
        <v>8744</v>
      </c>
      <c r="K78" s="18">
        <v>8531</v>
      </c>
      <c r="L78" s="17">
        <v>6775</v>
      </c>
      <c r="M78" s="17">
        <v>7058</v>
      </c>
      <c r="N78" s="17">
        <v>9094</v>
      </c>
      <c r="O78" s="17">
        <v>11153</v>
      </c>
      <c r="P78" s="17">
        <v>9156</v>
      </c>
      <c r="Q78" s="17">
        <v>12252</v>
      </c>
      <c r="R78" s="17">
        <v>14147</v>
      </c>
      <c r="S78" s="17">
        <v>15926</v>
      </c>
      <c r="T78" s="17">
        <v>18832</v>
      </c>
    </row>
    <row r="79" spans="1:20" x14ac:dyDescent="0.2">
      <c r="A79" s="10" t="str">
        <f>VLOOKUP("&lt;Zeilentitel_17&gt;",Uebersetzungen!$B$3:$E$43,Uebersetzungen!$B$2+1,FALSE)</f>
        <v>Vals</v>
      </c>
      <c r="B79" s="13">
        <v>46451</v>
      </c>
      <c r="C79" s="13">
        <v>49964</v>
      </c>
      <c r="D79" s="13">
        <v>51241</v>
      </c>
      <c r="E79" s="13">
        <v>50233</v>
      </c>
      <c r="F79" s="13">
        <v>51773</v>
      </c>
      <c r="G79" s="13">
        <v>47352</v>
      </c>
      <c r="H79" s="13">
        <v>46017</v>
      </c>
      <c r="I79" s="13">
        <v>41171</v>
      </c>
      <c r="J79" s="13">
        <v>41416</v>
      </c>
      <c r="K79" s="18">
        <v>34296</v>
      </c>
      <c r="L79" s="17">
        <v>26900</v>
      </c>
      <c r="M79" s="17">
        <v>24383</v>
      </c>
      <c r="N79" s="17">
        <v>32774</v>
      </c>
      <c r="O79" s="17">
        <v>33573</v>
      </c>
      <c r="P79" s="17">
        <v>29386</v>
      </c>
      <c r="Q79" s="17">
        <v>44188</v>
      </c>
      <c r="R79" s="17">
        <v>41505</v>
      </c>
      <c r="S79" s="17">
        <v>37581</v>
      </c>
      <c r="T79" s="17">
        <v>36801</v>
      </c>
    </row>
    <row r="80" spans="1:20" x14ac:dyDescent="0.2">
      <c r="A80" s="10" t="str">
        <f>VLOOKUP("&lt;Zeilentitel_18&gt;",Uebersetzungen!$B$3:$E$43,Uebersetzungen!$B$2+1,FALSE)</f>
        <v>Viamala</v>
      </c>
      <c r="B80" s="13">
        <v>43228</v>
      </c>
      <c r="C80" s="13">
        <v>44101</v>
      </c>
      <c r="D80" s="13">
        <v>48890</v>
      </c>
      <c r="E80" s="13">
        <v>49299</v>
      </c>
      <c r="F80" s="13">
        <v>47829</v>
      </c>
      <c r="G80" s="13">
        <v>46615</v>
      </c>
      <c r="H80" s="13">
        <v>41490</v>
      </c>
      <c r="I80" s="13">
        <v>41923</v>
      </c>
      <c r="J80" s="13">
        <v>44588</v>
      </c>
      <c r="K80" s="18">
        <v>39414</v>
      </c>
      <c r="L80" s="17">
        <v>33974</v>
      </c>
      <c r="M80" s="17">
        <v>34683</v>
      </c>
      <c r="N80" s="17">
        <v>36822</v>
      </c>
      <c r="O80" s="17">
        <v>38784</v>
      </c>
      <c r="P80" s="17">
        <v>31502</v>
      </c>
      <c r="Q80" s="17">
        <v>30480</v>
      </c>
      <c r="R80" s="17">
        <v>35985</v>
      </c>
      <c r="S80" s="17">
        <v>34176</v>
      </c>
      <c r="T80" s="17">
        <v>37367</v>
      </c>
    </row>
    <row r="81" spans="1:20" x14ac:dyDescent="0.2">
      <c r="A81" s="29" t="str">
        <f>VLOOKUP("&lt;Zeilentitel_19&gt;",Uebersetzungen!$B$3:$E$43,Uebersetzungen!$B$2+1,FALSE)</f>
        <v>Graubünden</v>
      </c>
      <c r="B81" s="32">
        <v>3168969</v>
      </c>
      <c r="C81" s="32">
        <v>3189277</v>
      </c>
      <c r="D81" s="32">
        <v>3413247</v>
      </c>
      <c r="E81" s="32">
        <v>3219164</v>
      </c>
      <c r="F81" s="32">
        <v>3210138</v>
      </c>
      <c r="G81" s="32">
        <v>3012669</v>
      </c>
      <c r="H81" s="32">
        <v>2763513</v>
      </c>
      <c r="I81" s="32">
        <v>2805473</v>
      </c>
      <c r="J81" s="32">
        <v>2810743</v>
      </c>
      <c r="K81" s="32">
        <v>2735149</v>
      </c>
      <c r="L81" s="32">
        <v>2556002</v>
      </c>
      <c r="M81" s="32">
        <v>2608406</v>
      </c>
      <c r="N81" s="32">
        <v>2759764</v>
      </c>
      <c r="O81" s="32">
        <v>2812680</v>
      </c>
      <c r="P81" s="32">
        <v>2408478</v>
      </c>
      <c r="Q81" s="32">
        <v>2261660</v>
      </c>
      <c r="R81" s="32">
        <v>2969209</v>
      </c>
      <c r="S81" s="32">
        <v>2887232</v>
      </c>
      <c r="T81" s="32">
        <v>2987526</v>
      </c>
    </row>
    <row r="82" spans="1:20" x14ac:dyDescent="0.2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O82" s="19"/>
      <c r="P82" s="19"/>
      <c r="Q82" s="19"/>
      <c r="R82" s="19"/>
      <c r="S82" s="19"/>
    </row>
    <row r="84" spans="1:20" ht="15" x14ac:dyDescent="0.25">
      <c r="A84" s="9" t="str">
        <f>VLOOKUP("&lt;UTitel4&gt;",Uebersetzungen!$B$3:$E$22,Uebersetzungen!$B$2+1,FALSE)</f>
        <v>Sommersaison</v>
      </c>
    </row>
    <row r="86" spans="1:20" ht="26.25" customHeight="1" x14ac:dyDescent="0.2">
      <c r="A86" s="29" t="str">
        <f>VLOOKUP("&lt;SpaltenTitel_1&gt;",Uebersetzungen!$B$3:$E$43,Uebersetzungen!$B$2+1,FALSE)</f>
        <v>Destination</v>
      </c>
      <c r="B86" s="30">
        <v>2005</v>
      </c>
      <c r="C86" s="30">
        <v>2006</v>
      </c>
      <c r="D86" s="30">
        <v>2007</v>
      </c>
      <c r="E86" s="30">
        <v>2008</v>
      </c>
      <c r="F86" s="30">
        <v>2009</v>
      </c>
      <c r="G86" s="30">
        <v>2010</v>
      </c>
      <c r="H86" s="30">
        <v>2011</v>
      </c>
      <c r="I86" s="30">
        <v>2012</v>
      </c>
      <c r="J86" s="30">
        <v>2013</v>
      </c>
      <c r="K86" s="30">
        <v>2014</v>
      </c>
      <c r="L86" s="30">
        <v>2015</v>
      </c>
      <c r="M86" s="30">
        <v>2016</v>
      </c>
      <c r="N86" s="30">
        <v>2017</v>
      </c>
      <c r="O86" s="30">
        <v>2018</v>
      </c>
      <c r="P86" s="30">
        <v>2019</v>
      </c>
      <c r="Q86" s="30">
        <v>2020</v>
      </c>
      <c r="R86" s="30">
        <v>2021</v>
      </c>
      <c r="S86" s="30">
        <v>2022</v>
      </c>
      <c r="T86" s="30">
        <v>2023</v>
      </c>
    </row>
    <row r="87" spans="1:20" x14ac:dyDescent="0.2">
      <c r="A87" s="10" t="str">
        <f>VLOOKUP("&lt;Zeilentitel_1&gt;",Uebersetzungen!$B$3:$E$43,Uebersetzungen!$B$2+1,FALSE)</f>
        <v xml:space="preserve">Arosa </v>
      </c>
      <c r="B87" s="14">
        <v>123131</v>
      </c>
      <c r="C87" s="14">
        <v>131467</v>
      </c>
      <c r="D87" s="14">
        <v>141062</v>
      </c>
      <c r="E87" s="14">
        <v>151043</v>
      </c>
      <c r="F87" s="14">
        <v>133326</v>
      </c>
      <c r="G87" s="14">
        <v>128247</v>
      </c>
      <c r="H87" s="14">
        <v>120264</v>
      </c>
      <c r="I87" s="14">
        <v>102641</v>
      </c>
      <c r="J87" s="14">
        <v>121425</v>
      </c>
      <c r="K87" s="14">
        <v>112212</v>
      </c>
      <c r="L87" s="14">
        <v>94574</v>
      </c>
      <c r="M87" s="14">
        <v>99384</v>
      </c>
      <c r="N87" s="14">
        <v>93533</v>
      </c>
      <c r="O87" s="14">
        <v>107002</v>
      </c>
      <c r="P87" s="14">
        <v>117268</v>
      </c>
      <c r="Q87" s="14">
        <v>154574</v>
      </c>
      <c r="R87" s="14">
        <v>149087</v>
      </c>
      <c r="S87" s="14">
        <v>121892</v>
      </c>
      <c r="T87" s="14">
        <v>121797</v>
      </c>
    </row>
    <row r="88" spans="1:20" x14ac:dyDescent="0.2">
      <c r="A88" s="10" t="str">
        <f>VLOOKUP("&lt;Zeilentitel_2&gt;",Uebersetzungen!$B$3:$E$43,Uebersetzungen!$B$2+1,FALSE)</f>
        <v>Bergün Filisur</v>
      </c>
      <c r="B88" s="13">
        <v>21514</v>
      </c>
      <c r="C88" s="13">
        <v>20407</v>
      </c>
      <c r="D88" s="13">
        <v>21839</v>
      </c>
      <c r="E88" s="13">
        <v>23918</v>
      </c>
      <c r="F88" s="13">
        <v>25281</v>
      </c>
      <c r="G88" s="13">
        <v>40151</v>
      </c>
      <c r="H88" s="13">
        <v>37966</v>
      </c>
      <c r="I88" s="13">
        <v>36026</v>
      </c>
      <c r="J88" s="13">
        <v>35336</v>
      </c>
      <c r="K88" s="13">
        <v>36615</v>
      </c>
      <c r="L88" s="13">
        <v>34863</v>
      </c>
      <c r="M88" s="13">
        <v>33234</v>
      </c>
      <c r="N88" s="13">
        <v>34794</v>
      </c>
      <c r="O88" s="14">
        <v>36063</v>
      </c>
      <c r="P88" s="14">
        <v>35679</v>
      </c>
      <c r="Q88" s="14">
        <v>32980</v>
      </c>
      <c r="R88" s="14">
        <v>35350</v>
      </c>
      <c r="S88" s="14">
        <v>40583</v>
      </c>
      <c r="T88" s="14">
        <v>36192</v>
      </c>
    </row>
    <row r="89" spans="1:20" x14ac:dyDescent="0.2">
      <c r="A89" s="10" t="str">
        <f>VLOOKUP("&lt;Zeilentitel_3&gt;",Uebersetzungen!$B$3:$E$43,Uebersetzungen!$B$2+1,FALSE)</f>
        <v>Bregaglia Engadin</v>
      </c>
      <c r="B89" s="13">
        <v>63958</v>
      </c>
      <c r="C89" s="13">
        <v>68234</v>
      </c>
      <c r="D89" s="13">
        <v>38383</v>
      </c>
      <c r="E89" s="13">
        <v>34144</v>
      </c>
      <c r="F89" s="13">
        <v>32462</v>
      </c>
      <c r="G89" s="13">
        <v>31780</v>
      </c>
      <c r="H89" s="13">
        <v>33622</v>
      </c>
      <c r="I89" s="13">
        <v>27174</v>
      </c>
      <c r="J89" s="13">
        <v>24906</v>
      </c>
      <c r="K89" s="13">
        <v>22100</v>
      </c>
      <c r="L89" s="13">
        <v>23209</v>
      </c>
      <c r="M89" s="13">
        <v>24123</v>
      </c>
      <c r="N89" s="13">
        <v>24153</v>
      </c>
      <c r="O89" s="14">
        <v>22854</v>
      </c>
      <c r="P89" s="14">
        <v>24784</v>
      </c>
      <c r="Q89" s="14">
        <v>37267</v>
      </c>
      <c r="R89" s="14">
        <v>39115</v>
      </c>
      <c r="S89" s="14">
        <v>38705</v>
      </c>
      <c r="T89" s="14">
        <v>33641</v>
      </c>
    </row>
    <row r="90" spans="1:20" x14ac:dyDescent="0.2">
      <c r="A90" s="10" t="str">
        <f>VLOOKUP("&lt;Zeilentitel_4&gt;",Uebersetzungen!$B$3:$E$43,Uebersetzungen!$B$2+1,FALSE)</f>
        <v>Bündner Herschaft</v>
      </c>
      <c r="B90" s="13">
        <v>15813</v>
      </c>
      <c r="C90" s="13">
        <v>20665</v>
      </c>
      <c r="D90" s="13">
        <v>21221</v>
      </c>
      <c r="E90" s="13">
        <v>22491</v>
      </c>
      <c r="F90" s="13">
        <v>23875</v>
      </c>
      <c r="G90" s="13">
        <v>25937</v>
      </c>
      <c r="H90" s="13">
        <v>25315</v>
      </c>
      <c r="I90" s="13">
        <v>24937</v>
      </c>
      <c r="J90" s="13">
        <v>25471</v>
      </c>
      <c r="K90" s="13">
        <v>23365</v>
      </c>
      <c r="L90" s="13">
        <v>25689</v>
      </c>
      <c r="M90" s="13">
        <v>25127</v>
      </c>
      <c r="N90" s="13">
        <v>27613</v>
      </c>
      <c r="O90" s="14">
        <v>29532</v>
      </c>
      <c r="P90" s="14">
        <v>27642</v>
      </c>
      <c r="Q90" s="14">
        <v>24659</v>
      </c>
      <c r="R90" s="14">
        <v>29070</v>
      </c>
      <c r="S90" s="14">
        <v>32274</v>
      </c>
      <c r="T90" s="14">
        <v>32889</v>
      </c>
    </row>
    <row r="91" spans="1:20" x14ac:dyDescent="0.2">
      <c r="A91" s="10" t="str">
        <f>VLOOKUP("&lt;Zeilentitel_5&gt;",Uebersetzungen!$B$3:$E$43,Uebersetzungen!$B$2+1,FALSE)</f>
        <v>Chur</v>
      </c>
      <c r="B91" s="13">
        <v>102007</v>
      </c>
      <c r="C91" s="13">
        <v>107281</v>
      </c>
      <c r="D91" s="13">
        <v>109024</v>
      </c>
      <c r="E91" s="13">
        <v>114934</v>
      </c>
      <c r="F91" s="13">
        <v>113886</v>
      </c>
      <c r="G91" s="13">
        <v>123389</v>
      </c>
      <c r="H91" s="13">
        <v>113653</v>
      </c>
      <c r="I91" s="13">
        <v>108850</v>
      </c>
      <c r="J91" s="13">
        <v>103461</v>
      </c>
      <c r="K91" s="13">
        <v>104338</v>
      </c>
      <c r="L91" s="13">
        <v>96402</v>
      </c>
      <c r="M91" s="13">
        <v>100963</v>
      </c>
      <c r="N91" s="13">
        <v>114319</v>
      </c>
      <c r="O91" s="14">
        <v>119101</v>
      </c>
      <c r="P91" s="14">
        <v>126428</v>
      </c>
      <c r="Q91" s="14">
        <v>69466</v>
      </c>
      <c r="R91" s="14">
        <v>95856</v>
      </c>
      <c r="S91" s="14">
        <v>125699</v>
      </c>
      <c r="T91" s="14">
        <v>131546</v>
      </c>
    </row>
    <row r="92" spans="1:20" x14ac:dyDescent="0.2">
      <c r="A92" s="10" t="str">
        <f>VLOOKUP("&lt;Zeilentitel_6&gt;",Uebersetzungen!$B$3:$E$43,Uebersetzungen!$B$2+1,FALSE)</f>
        <v>Davos Klosters</v>
      </c>
      <c r="B92" s="13">
        <v>419008</v>
      </c>
      <c r="C92" s="13">
        <v>460692</v>
      </c>
      <c r="D92" s="13">
        <v>505277</v>
      </c>
      <c r="E92" s="13">
        <v>543688</v>
      </c>
      <c r="F92" s="13">
        <v>520009</v>
      </c>
      <c r="G92" s="13">
        <v>491226</v>
      </c>
      <c r="H92" s="13">
        <v>451401</v>
      </c>
      <c r="I92" s="13">
        <v>406802</v>
      </c>
      <c r="J92" s="13">
        <v>454150</v>
      </c>
      <c r="K92" s="13">
        <v>432291</v>
      </c>
      <c r="L92" s="13">
        <v>410087</v>
      </c>
      <c r="M92" s="13">
        <v>397848</v>
      </c>
      <c r="N92" s="13">
        <v>456641</v>
      </c>
      <c r="O92" s="14">
        <v>473469</v>
      </c>
      <c r="P92" s="14">
        <v>477609</v>
      </c>
      <c r="Q92" s="14">
        <v>335606</v>
      </c>
      <c r="R92" s="14">
        <v>387191</v>
      </c>
      <c r="S92" s="14">
        <v>445020</v>
      </c>
      <c r="T92" s="14">
        <v>416395</v>
      </c>
    </row>
    <row r="93" spans="1:20" x14ac:dyDescent="0.2">
      <c r="A93" s="10" t="str">
        <f>VLOOKUP("&lt;Zeilentitel_7&gt;",Uebersetzungen!$B$3:$E$43,Uebersetzungen!$B$2+1,FALSE)</f>
        <v>Disentis Sedrun</v>
      </c>
      <c r="B93" s="13">
        <v>65767</v>
      </c>
      <c r="C93" s="13">
        <v>50862</v>
      </c>
      <c r="D93" s="13">
        <v>54605</v>
      </c>
      <c r="E93" s="13">
        <v>65560</v>
      </c>
      <c r="F93" s="13">
        <v>62479</v>
      </c>
      <c r="G93" s="13">
        <v>57086</v>
      </c>
      <c r="H93" s="13">
        <v>47969</v>
      </c>
      <c r="I93" s="13">
        <v>46083</v>
      </c>
      <c r="J93" s="13">
        <v>47425</v>
      </c>
      <c r="K93" s="13">
        <v>49568</v>
      </c>
      <c r="L93" s="13">
        <v>39440</v>
      </c>
      <c r="M93" s="13">
        <v>38349</v>
      </c>
      <c r="N93" s="13">
        <v>37207</v>
      </c>
      <c r="O93" s="14">
        <v>51760</v>
      </c>
      <c r="P93" s="14">
        <v>47653</v>
      </c>
      <c r="Q93" s="14">
        <v>71221</v>
      </c>
      <c r="R93" s="14">
        <v>80545</v>
      </c>
      <c r="S93" s="14">
        <v>67166</v>
      </c>
      <c r="T93" s="14">
        <v>58228</v>
      </c>
    </row>
    <row r="94" spans="1:20" x14ac:dyDescent="0.2">
      <c r="A94" s="10" t="str">
        <f>VLOOKUP("&lt;Zeilentitel_8&gt;",Uebersetzungen!$B$3:$E$43,Uebersetzungen!$B$2+1,FALSE)</f>
        <v>Scuol Samnaun Val Müstair</v>
      </c>
      <c r="B94" s="13">
        <v>304089</v>
      </c>
      <c r="C94" s="13">
        <v>334431</v>
      </c>
      <c r="D94" s="13">
        <v>337013</v>
      </c>
      <c r="E94" s="13">
        <v>368766</v>
      </c>
      <c r="F94" s="13">
        <v>346288</v>
      </c>
      <c r="G94" s="13">
        <v>338254</v>
      </c>
      <c r="H94" s="13">
        <v>297268</v>
      </c>
      <c r="I94" s="13">
        <v>289483</v>
      </c>
      <c r="J94" s="13">
        <v>293693</v>
      </c>
      <c r="K94" s="13">
        <v>301733</v>
      </c>
      <c r="L94" s="13">
        <v>268235</v>
      </c>
      <c r="M94" s="13">
        <v>253024</v>
      </c>
      <c r="N94" s="13">
        <v>249228</v>
      </c>
      <c r="O94" s="14">
        <v>249779</v>
      </c>
      <c r="P94" s="14">
        <v>252944</v>
      </c>
      <c r="Q94" s="14">
        <v>322014</v>
      </c>
      <c r="R94" s="14">
        <v>347808</v>
      </c>
      <c r="S94" s="14">
        <v>274334</v>
      </c>
      <c r="T94" s="14">
        <v>267582</v>
      </c>
    </row>
    <row r="95" spans="1:20" x14ac:dyDescent="0.2">
      <c r="A95" s="10" t="str">
        <f>VLOOKUP("&lt;Zeilentitel_9&gt;",Uebersetzungen!$B$3:$E$43,Uebersetzungen!$B$2+1,FALSE)</f>
        <v>Engadin St. Moritz</v>
      </c>
      <c r="B95" s="13">
        <v>779073</v>
      </c>
      <c r="C95" s="13">
        <v>772411</v>
      </c>
      <c r="D95" s="13">
        <v>800388</v>
      </c>
      <c r="E95" s="13">
        <v>848604</v>
      </c>
      <c r="F95" s="13">
        <v>825502</v>
      </c>
      <c r="G95" s="13">
        <v>819536</v>
      </c>
      <c r="H95" s="13">
        <v>745452</v>
      </c>
      <c r="I95" s="13">
        <v>703457</v>
      </c>
      <c r="J95" s="13">
        <v>695120</v>
      </c>
      <c r="K95" s="13">
        <v>677162</v>
      </c>
      <c r="L95" s="13">
        <v>624626</v>
      </c>
      <c r="M95" s="13">
        <v>643054</v>
      </c>
      <c r="N95" s="13">
        <v>687880</v>
      </c>
      <c r="O95" s="14">
        <v>733745</v>
      </c>
      <c r="P95" s="14">
        <v>756639</v>
      </c>
      <c r="Q95" s="14">
        <v>752840</v>
      </c>
      <c r="R95" s="14">
        <v>818214</v>
      </c>
      <c r="S95" s="14">
        <v>841250</v>
      </c>
      <c r="T95" s="14">
        <v>808946</v>
      </c>
    </row>
    <row r="96" spans="1:20" x14ac:dyDescent="0.2">
      <c r="A96" s="10" t="str">
        <f>VLOOKUP("&lt;Zeilentitel_10&gt;",Uebersetzungen!$B$3:$E$43,Uebersetzungen!$B$2+1,FALSE)</f>
        <v>Flims Laax</v>
      </c>
      <c r="B96" s="13">
        <v>127941</v>
      </c>
      <c r="C96" s="13">
        <v>137063</v>
      </c>
      <c r="D96" s="13">
        <v>128905</v>
      </c>
      <c r="E96" s="13">
        <v>154621</v>
      </c>
      <c r="F96" s="13">
        <v>142220</v>
      </c>
      <c r="G96" s="13">
        <v>144161</v>
      </c>
      <c r="H96" s="13">
        <v>139852</v>
      </c>
      <c r="I96" s="13">
        <v>123210</v>
      </c>
      <c r="J96" s="13">
        <v>134625</v>
      </c>
      <c r="K96" s="13">
        <v>134188</v>
      </c>
      <c r="L96" s="13">
        <v>118468</v>
      </c>
      <c r="M96" s="13">
        <v>108919</v>
      </c>
      <c r="N96" s="13">
        <v>121466</v>
      </c>
      <c r="O96" s="14">
        <v>130841</v>
      </c>
      <c r="P96" s="14">
        <v>154454</v>
      </c>
      <c r="Q96" s="14">
        <v>233479</v>
      </c>
      <c r="R96" s="14">
        <v>272285</v>
      </c>
      <c r="S96" s="14">
        <v>220697</v>
      </c>
      <c r="T96" s="14">
        <v>192982</v>
      </c>
    </row>
    <row r="97" spans="1:20" x14ac:dyDescent="0.2">
      <c r="A97" s="10" t="str">
        <f>VLOOKUP("&lt;Zeilentitel_11&gt;",Uebersetzungen!$B$3:$E$43,Uebersetzungen!$B$2+1,FALSE)</f>
        <v>Lenzerheide</v>
      </c>
      <c r="B97" s="13">
        <v>103875</v>
      </c>
      <c r="C97" s="13">
        <v>103833</v>
      </c>
      <c r="D97" s="13">
        <v>114029</v>
      </c>
      <c r="E97" s="13">
        <v>114818</v>
      </c>
      <c r="F97" s="13">
        <v>113707</v>
      </c>
      <c r="G97" s="13">
        <v>111328</v>
      </c>
      <c r="H97" s="13">
        <v>108914</v>
      </c>
      <c r="I97" s="13">
        <v>104250</v>
      </c>
      <c r="J97" s="13">
        <v>100102</v>
      </c>
      <c r="K97" s="13">
        <v>100635</v>
      </c>
      <c r="L97" s="13">
        <v>95191</v>
      </c>
      <c r="M97" s="13">
        <v>107812</v>
      </c>
      <c r="N97" s="13">
        <v>114036</v>
      </c>
      <c r="O97" s="14">
        <v>125106</v>
      </c>
      <c r="P97" s="14">
        <v>121298</v>
      </c>
      <c r="Q97" s="14">
        <v>174359</v>
      </c>
      <c r="R97" s="14">
        <v>167673</v>
      </c>
      <c r="S97" s="14">
        <v>136696</v>
      </c>
      <c r="T97" s="14">
        <v>135288</v>
      </c>
    </row>
    <row r="98" spans="1:20" x14ac:dyDescent="0.2">
      <c r="A98" s="10" t="str">
        <f>VLOOKUP("&lt;Zeilentitel_12&gt;",Uebersetzungen!$B$3:$E$43,Uebersetzungen!$B$2+1,FALSE)</f>
        <v>Prättigau</v>
      </c>
      <c r="B98" s="13">
        <v>32424</v>
      </c>
      <c r="C98" s="13">
        <v>38983</v>
      </c>
      <c r="D98" s="13">
        <v>43216</v>
      </c>
      <c r="E98" s="13">
        <v>48478</v>
      </c>
      <c r="F98" s="13">
        <v>42214</v>
      </c>
      <c r="G98" s="13">
        <v>40155</v>
      </c>
      <c r="H98" s="13">
        <v>40183</v>
      </c>
      <c r="I98" s="13">
        <v>38398</v>
      </c>
      <c r="J98" s="13">
        <v>36944</v>
      </c>
      <c r="K98" s="13">
        <v>37193</v>
      </c>
      <c r="L98" s="13">
        <v>29229</v>
      </c>
      <c r="M98" s="13">
        <v>33428</v>
      </c>
      <c r="N98" s="13">
        <v>33215</v>
      </c>
      <c r="O98" s="14">
        <v>30638</v>
      </c>
      <c r="P98" s="14">
        <v>32088</v>
      </c>
      <c r="Q98" s="14">
        <v>28341</v>
      </c>
      <c r="R98" s="14">
        <v>35086</v>
      </c>
      <c r="S98" s="14">
        <v>38162</v>
      </c>
      <c r="T98" s="14">
        <v>37177</v>
      </c>
    </row>
    <row r="99" spans="1:20" x14ac:dyDescent="0.2">
      <c r="A99" s="10" t="str">
        <f>VLOOKUP("&lt;Zeilentitel_13&gt;",Uebersetzungen!$B$3:$E$43,Uebersetzungen!$B$2+1,FALSE)</f>
        <v>San Bernardino, Mesolcina/Calanca</v>
      </c>
      <c r="B99" s="13">
        <v>10845</v>
      </c>
      <c r="C99" s="13">
        <v>10170</v>
      </c>
      <c r="D99" s="13">
        <v>8688</v>
      </c>
      <c r="E99" s="13">
        <v>9082</v>
      </c>
      <c r="F99" s="13">
        <v>9503</v>
      </c>
      <c r="G99" s="13">
        <v>7393</v>
      </c>
      <c r="H99" s="13">
        <v>7882</v>
      </c>
      <c r="I99" s="13">
        <v>7161</v>
      </c>
      <c r="J99" s="13">
        <v>10610</v>
      </c>
      <c r="K99" s="13">
        <v>10216</v>
      </c>
      <c r="L99" s="13">
        <v>11236</v>
      </c>
      <c r="M99" s="13">
        <v>10327</v>
      </c>
      <c r="N99" s="13">
        <v>11606</v>
      </c>
      <c r="O99" s="14">
        <v>10844</v>
      </c>
      <c r="P99" s="14">
        <v>13262</v>
      </c>
      <c r="Q99" s="14">
        <v>10800</v>
      </c>
      <c r="R99" s="14">
        <v>16443</v>
      </c>
      <c r="S99" s="14">
        <v>15565</v>
      </c>
      <c r="T99" s="14">
        <v>15055</v>
      </c>
    </row>
    <row r="100" spans="1:20" x14ac:dyDescent="0.2">
      <c r="A100" s="10" t="str">
        <f>VLOOKUP("&lt;Zeilentitel_14&gt;",Uebersetzungen!$B$3:$E$43,Uebersetzungen!$B$2+1,FALSE)</f>
        <v>Val Surses (inkl. Gde Albula/Alvra)</v>
      </c>
      <c r="B100" s="13">
        <v>59850</v>
      </c>
      <c r="C100" s="13">
        <v>64658</v>
      </c>
      <c r="D100" s="13">
        <v>70933</v>
      </c>
      <c r="E100" s="13">
        <v>79877</v>
      </c>
      <c r="F100" s="13">
        <v>78549</v>
      </c>
      <c r="G100" s="13">
        <v>73024</v>
      </c>
      <c r="H100" s="13">
        <v>67635</v>
      </c>
      <c r="I100" s="13">
        <v>63890</v>
      </c>
      <c r="J100" s="13">
        <v>61400</v>
      </c>
      <c r="K100" s="13">
        <v>43435</v>
      </c>
      <c r="L100" s="13">
        <v>45833</v>
      </c>
      <c r="M100" s="13">
        <v>44444</v>
      </c>
      <c r="N100" s="13">
        <v>41981</v>
      </c>
      <c r="O100" s="14">
        <v>44010</v>
      </c>
      <c r="P100" s="14">
        <v>40964</v>
      </c>
      <c r="Q100" s="14">
        <v>25605</v>
      </c>
      <c r="R100" s="14">
        <v>30790</v>
      </c>
      <c r="S100" s="14">
        <v>40930</v>
      </c>
      <c r="T100" s="14">
        <v>40856</v>
      </c>
    </row>
    <row r="101" spans="1:20" x14ac:dyDescent="0.2">
      <c r="A101" s="10" t="str">
        <f>VLOOKUP("&lt;Zeilentitel_15&gt;",Uebersetzungen!$B$3:$E$43,Uebersetzungen!$B$2+1,FALSE)</f>
        <v>Surselva</v>
      </c>
      <c r="B101" s="13">
        <v>41989</v>
      </c>
      <c r="C101" s="13">
        <v>46627</v>
      </c>
      <c r="D101" s="13">
        <v>46385</v>
      </c>
      <c r="E101" s="13">
        <v>51675</v>
      </c>
      <c r="F101" s="13">
        <v>42950</v>
      </c>
      <c r="G101" s="13">
        <v>43294</v>
      </c>
      <c r="H101" s="13">
        <v>42127</v>
      </c>
      <c r="I101" s="13">
        <v>43081</v>
      </c>
      <c r="J101" s="13">
        <v>45069</v>
      </c>
      <c r="K101" s="13">
        <v>41058</v>
      </c>
      <c r="L101" s="13">
        <v>39781</v>
      </c>
      <c r="M101" s="13">
        <v>48352</v>
      </c>
      <c r="N101" s="13">
        <v>43120</v>
      </c>
      <c r="O101" s="14">
        <v>48499</v>
      </c>
      <c r="P101" s="14">
        <v>51258</v>
      </c>
      <c r="Q101" s="14">
        <v>59708</v>
      </c>
      <c r="R101" s="14">
        <v>57530</v>
      </c>
      <c r="S101" s="14">
        <v>50716</v>
      </c>
      <c r="T101" s="14">
        <v>47987</v>
      </c>
    </row>
    <row r="102" spans="1:20" x14ac:dyDescent="0.2">
      <c r="A102" s="10" t="str">
        <f>VLOOKUP("&lt;Zeilentitel_16&gt;",Uebersetzungen!$B$3:$E$43,Uebersetzungen!$B$2+1,FALSE)</f>
        <v>Valposchiavo</v>
      </c>
      <c r="B102" s="13">
        <v>44841</v>
      </c>
      <c r="C102" s="13">
        <v>46695</v>
      </c>
      <c r="D102" s="13">
        <v>46084</v>
      </c>
      <c r="E102" s="13">
        <v>52286</v>
      </c>
      <c r="F102" s="13">
        <v>46494</v>
      </c>
      <c r="G102" s="13">
        <v>50339</v>
      </c>
      <c r="H102" s="13">
        <v>45344</v>
      </c>
      <c r="I102" s="13">
        <v>39505</v>
      </c>
      <c r="J102" s="13">
        <v>38546</v>
      </c>
      <c r="K102" s="13">
        <v>39958</v>
      </c>
      <c r="L102" s="13">
        <v>37331</v>
      </c>
      <c r="M102" s="13">
        <v>41544</v>
      </c>
      <c r="N102" s="13">
        <v>38356</v>
      </c>
      <c r="O102" s="14">
        <v>44109</v>
      </c>
      <c r="P102" s="14">
        <v>46420</v>
      </c>
      <c r="Q102" s="14">
        <v>52038</v>
      </c>
      <c r="R102" s="14">
        <v>64958</v>
      </c>
      <c r="S102" s="14">
        <v>59087</v>
      </c>
      <c r="T102" s="14">
        <v>60658</v>
      </c>
    </row>
    <row r="103" spans="1:20" x14ac:dyDescent="0.2">
      <c r="A103" s="10" t="str">
        <f>VLOOKUP("&lt;Zeilentitel_17&gt;",Uebersetzungen!$B$3:$E$43,Uebersetzungen!$B$2+1,FALSE)</f>
        <v>Vals</v>
      </c>
      <c r="B103" s="13">
        <v>41154</v>
      </c>
      <c r="C103" s="13">
        <v>40171</v>
      </c>
      <c r="D103" s="13">
        <v>44487</v>
      </c>
      <c r="E103" s="13">
        <v>43082</v>
      </c>
      <c r="F103" s="13">
        <v>46110</v>
      </c>
      <c r="G103" s="13">
        <v>42290</v>
      </c>
      <c r="H103" s="13">
        <v>38309</v>
      </c>
      <c r="I103" s="13">
        <v>32675</v>
      </c>
      <c r="J103" s="13">
        <v>33195</v>
      </c>
      <c r="K103" s="13">
        <v>21800</v>
      </c>
      <c r="L103" s="13">
        <v>19484</v>
      </c>
      <c r="M103" s="13">
        <v>19255</v>
      </c>
      <c r="N103" s="13">
        <v>23366</v>
      </c>
      <c r="O103" s="14">
        <v>28553</v>
      </c>
      <c r="P103" s="14">
        <v>32826</v>
      </c>
      <c r="Q103" s="14">
        <v>38419</v>
      </c>
      <c r="R103" s="14">
        <v>42560</v>
      </c>
      <c r="S103" s="14">
        <v>33866</v>
      </c>
      <c r="T103" s="14">
        <v>30616</v>
      </c>
    </row>
    <row r="104" spans="1:20" x14ac:dyDescent="0.2">
      <c r="A104" s="10" t="str">
        <f>VLOOKUP("&lt;Zeilentitel_18&gt;",Uebersetzungen!$B$3:$E$43,Uebersetzungen!$B$2+1,FALSE)</f>
        <v>Viamala</v>
      </c>
      <c r="B104" s="13">
        <v>63082</v>
      </c>
      <c r="C104" s="13">
        <v>66219</v>
      </c>
      <c r="D104" s="13">
        <v>67517</v>
      </c>
      <c r="E104" s="13">
        <v>70280</v>
      </c>
      <c r="F104" s="13">
        <v>72340</v>
      </c>
      <c r="G104" s="13">
        <v>71144</v>
      </c>
      <c r="H104" s="13">
        <v>62096</v>
      </c>
      <c r="I104" s="13">
        <v>62161</v>
      </c>
      <c r="J104" s="13">
        <v>61591</v>
      </c>
      <c r="K104" s="13">
        <v>55572</v>
      </c>
      <c r="L104" s="13">
        <v>53384</v>
      </c>
      <c r="M104" s="13">
        <v>52820</v>
      </c>
      <c r="N104" s="13">
        <v>51297</v>
      </c>
      <c r="O104" s="14">
        <v>54877</v>
      </c>
      <c r="P104" s="14">
        <v>55712</v>
      </c>
      <c r="Q104" s="14">
        <v>54204</v>
      </c>
      <c r="R104" s="14">
        <v>59017</v>
      </c>
      <c r="S104" s="14">
        <v>54956</v>
      </c>
      <c r="T104" s="14">
        <v>57069</v>
      </c>
    </row>
    <row r="105" spans="1:20" x14ac:dyDescent="0.2">
      <c r="A105" s="29" t="str">
        <f>VLOOKUP("&lt;Zeilentitel_19&gt;",Uebersetzungen!$B$3:$E$43,Uebersetzungen!$B$2+1,FALSE)</f>
        <v>Graubünden</v>
      </c>
      <c r="B105" s="32">
        <v>2420361</v>
      </c>
      <c r="C105" s="32">
        <v>2520869</v>
      </c>
      <c r="D105" s="32">
        <v>2599056</v>
      </c>
      <c r="E105" s="32">
        <v>2797347</v>
      </c>
      <c r="F105" s="32">
        <v>2677195</v>
      </c>
      <c r="G105" s="32">
        <v>2638734</v>
      </c>
      <c r="H105" s="32">
        <v>2425252</v>
      </c>
      <c r="I105" s="32">
        <v>2259784</v>
      </c>
      <c r="J105" s="32">
        <v>2323069</v>
      </c>
      <c r="K105" s="32">
        <v>2243439</v>
      </c>
      <c r="L105" s="32">
        <v>2067062</v>
      </c>
      <c r="M105" s="32">
        <v>2082007</v>
      </c>
      <c r="N105" s="32">
        <v>2203811</v>
      </c>
      <c r="O105" s="32">
        <v>2340782</v>
      </c>
      <c r="P105" s="32">
        <v>2414928</v>
      </c>
      <c r="Q105" s="32">
        <v>2477580</v>
      </c>
      <c r="R105" s="32">
        <v>2728578</v>
      </c>
      <c r="S105" s="32">
        <v>2637598</v>
      </c>
      <c r="T105" s="32">
        <v>2524904</v>
      </c>
    </row>
    <row r="106" spans="1:20" x14ac:dyDescent="0.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P106" s="19"/>
      <c r="Q106" s="19"/>
      <c r="R106" s="19"/>
      <c r="S106" s="19"/>
    </row>
    <row r="107" spans="1:20" x14ac:dyDescent="0.2">
      <c r="A107" s="1" t="str">
        <f>VLOOKUP("&lt;Legende_1&gt;",Uebersetzungen!$B$3:$E$43,Uebersetzungen!$B$2+1,FALSE)</f>
        <v>Tourismusjahr: November bis Oktober</v>
      </c>
    </row>
    <row r="108" spans="1:20" x14ac:dyDescent="0.2">
      <c r="A108" s="1" t="str">
        <f>VLOOKUP("&lt;Legende_2&gt;",Uebersetzungen!$B$3:$E$43,Uebersetzungen!$B$2+1,FALSE)</f>
        <v>Wintersaison: November bis April</v>
      </c>
    </row>
    <row r="109" spans="1:20" x14ac:dyDescent="0.2">
      <c r="A109" s="1" t="str">
        <f>VLOOKUP("&lt;Legende_3&gt;",Uebersetzungen!$B$3:$E$43,Uebersetzungen!$B$2+1,FALSE)</f>
        <v>Sommersaison: Mai bis Oktober</v>
      </c>
      <c r="J109" s="19"/>
    </row>
    <row r="110" spans="1:20" x14ac:dyDescent="0.2">
      <c r="A110" s="1" t="str">
        <f>VLOOKUP("&lt;Legende_4&gt;",Uebersetzungen!$B$3:$E$43,Uebersetzungen!$B$2+1,FALSE)</f>
        <v>* Werte provisorisch</v>
      </c>
      <c r="N110" s="19"/>
    </row>
    <row r="112" spans="1:20" x14ac:dyDescent="0.2">
      <c r="A112" s="1" t="str">
        <f>VLOOKUP("&lt;Quelle_1&gt;",Uebersetzungen!$B$3:$E$43,Uebersetzungen!$B$2+1,FALSE)</f>
        <v>Quelle: BFS (HESTA)</v>
      </c>
    </row>
    <row r="113" spans="1:1" x14ac:dyDescent="0.2">
      <c r="A113" s="1" t="str">
        <f>VLOOKUP("&lt;Aktualisierung&gt;",Uebersetzungen!$B$3:$E$55,Uebersetzungen!$B$2+1,FALSE)</f>
        <v>Letztmals aktualisiert am: 06.06.2024</v>
      </c>
    </row>
  </sheetData>
  <sheetProtection sheet="1" objects="1" scenarios="1"/>
  <mergeCells count="1">
    <mergeCell ref="A7:D7"/>
  </mergeCells>
  <pageMargins left="0.7" right="0.7" top="0.78740157499999996" bottom="0.78740157499999996" header="0.3" footer="0.3"/>
  <pageSetup paperSize="9" orientation="portrait" r:id="rId1"/>
  <ignoredErrors>
    <ignoredError sqref="A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07" r:id="rId4" name="Option Button 1135">
              <controlPr defaultSize="0" autoFill="0" autoLine="0" autoPict="0">
                <anchor moveWithCells="1" sizeWithCells="1">
                  <from>
                    <xdr:col>5</xdr:col>
                    <xdr:colOff>409575</xdr:colOff>
                    <xdr:row>1</xdr:row>
                    <xdr:rowOff>123825</xdr:rowOff>
                  </from>
                  <to>
                    <xdr:col>6</xdr:col>
                    <xdr:colOff>685800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5" name="Option Button 1136">
              <controlPr defaultSize="0" autoFill="0" autoLine="0" autoPict="0">
                <anchor moveWithCells="1" sizeWithCells="1">
                  <from>
                    <xdr:col>5</xdr:col>
                    <xdr:colOff>409575</xdr:colOff>
                    <xdr:row>2</xdr:row>
                    <xdr:rowOff>114300</xdr:rowOff>
                  </from>
                  <to>
                    <xdr:col>7</xdr:col>
                    <xdr:colOff>266700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6" name="Option Button 1137">
              <controlPr defaultSize="0" autoFill="0" autoLine="0" autoPict="0">
                <anchor moveWithCells="1" sizeWithCells="1">
                  <from>
                    <xdr:col>5</xdr:col>
                    <xdr:colOff>409575</xdr:colOff>
                    <xdr:row>3</xdr:row>
                    <xdr:rowOff>76200</xdr:rowOff>
                  </from>
                  <to>
                    <xdr:col>6</xdr:col>
                    <xdr:colOff>685800</xdr:colOff>
                    <xdr:row>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43" sqref="A43"/>
    </sheetView>
  </sheetViews>
  <sheetFormatPr baseColWidth="10" defaultColWidth="12.5703125" defaultRowHeight="12.75" x14ac:dyDescent="0.2"/>
  <cols>
    <col min="1" max="1" width="8.5703125" style="20" bestFit="1" customWidth="1"/>
    <col min="2" max="2" width="17.7109375" style="20" bestFit="1" customWidth="1"/>
    <col min="3" max="3" width="46.7109375" style="20" bestFit="1" customWidth="1"/>
    <col min="4" max="4" width="47.5703125" style="20" bestFit="1" customWidth="1"/>
    <col min="5" max="5" width="47" style="20" bestFit="1" customWidth="1"/>
    <col min="6" max="16384" width="12.5703125" style="20"/>
  </cols>
  <sheetData>
    <row r="1" spans="1:6" x14ac:dyDescent="0.2">
      <c r="A1" s="21" t="s">
        <v>26</v>
      </c>
      <c r="B1" s="21" t="s">
        <v>27</v>
      </c>
      <c r="C1" s="21" t="s">
        <v>28</v>
      </c>
      <c r="D1" s="21" t="s">
        <v>29</v>
      </c>
      <c r="E1" s="21" t="s">
        <v>30</v>
      </c>
      <c r="F1" s="22"/>
    </row>
    <row r="2" spans="1:6" x14ac:dyDescent="0.2">
      <c r="A2" s="23" t="s">
        <v>31</v>
      </c>
      <c r="B2" s="24">
        <v>1</v>
      </c>
      <c r="C2" s="22"/>
      <c r="D2" s="22"/>
      <c r="E2" s="22"/>
      <c r="F2" s="22"/>
    </row>
    <row r="3" spans="1:6" x14ac:dyDescent="0.2">
      <c r="A3" s="23"/>
      <c r="B3" s="20" t="s">
        <v>32</v>
      </c>
      <c r="C3" s="20" t="s">
        <v>33</v>
      </c>
      <c r="D3" s="20" t="s">
        <v>34</v>
      </c>
      <c r="E3" s="20" t="s">
        <v>35</v>
      </c>
      <c r="F3" s="22"/>
    </row>
    <row r="4" spans="1:6" ht="38.25" x14ac:dyDescent="0.2">
      <c r="A4" s="23" t="s">
        <v>36</v>
      </c>
      <c r="B4" s="25" t="s">
        <v>37</v>
      </c>
      <c r="C4" s="25" t="s">
        <v>106</v>
      </c>
      <c r="D4" s="25" t="s">
        <v>107</v>
      </c>
      <c r="E4" s="25" t="s">
        <v>108</v>
      </c>
      <c r="F4" s="22"/>
    </row>
    <row r="5" spans="1:6" x14ac:dyDescent="0.2">
      <c r="A5" s="23"/>
      <c r="B5" s="20" t="s">
        <v>65</v>
      </c>
      <c r="C5" s="20" t="s">
        <v>0</v>
      </c>
      <c r="D5" s="20" t="s">
        <v>73</v>
      </c>
      <c r="E5" s="20" t="s">
        <v>69</v>
      </c>
      <c r="F5" s="22"/>
    </row>
    <row r="6" spans="1:6" x14ac:dyDescent="0.2">
      <c r="A6" s="23"/>
      <c r="B6" s="20" t="s">
        <v>66</v>
      </c>
      <c r="C6" s="20" t="s">
        <v>1</v>
      </c>
      <c r="D6" s="20" t="s">
        <v>74</v>
      </c>
      <c r="E6" s="20" t="s">
        <v>70</v>
      </c>
      <c r="F6" s="22"/>
    </row>
    <row r="7" spans="1:6" x14ac:dyDescent="0.2">
      <c r="A7" s="23"/>
      <c r="B7" s="20" t="s">
        <v>67</v>
      </c>
      <c r="C7" s="20" t="s">
        <v>8</v>
      </c>
      <c r="D7" s="20" t="s">
        <v>75</v>
      </c>
      <c r="E7" s="20" t="s">
        <v>71</v>
      </c>
      <c r="F7" s="22"/>
    </row>
    <row r="8" spans="1:6" x14ac:dyDescent="0.2">
      <c r="A8" s="23"/>
      <c r="B8" s="20" t="s">
        <v>68</v>
      </c>
      <c r="C8" s="20" t="s">
        <v>9</v>
      </c>
      <c r="D8" s="20" t="s">
        <v>76</v>
      </c>
      <c r="E8" s="20" t="s">
        <v>72</v>
      </c>
      <c r="F8" s="22"/>
    </row>
    <row r="9" spans="1:6" x14ac:dyDescent="0.2">
      <c r="A9" s="23"/>
      <c r="B9" s="23"/>
      <c r="C9" s="23"/>
      <c r="D9" s="23"/>
      <c r="E9" s="23"/>
      <c r="F9" s="22"/>
    </row>
    <row r="10" spans="1:6" ht="14.25" customHeight="1" x14ac:dyDescent="0.2">
      <c r="A10" s="23" t="s">
        <v>38</v>
      </c>
      <c r="B10" s="20" t="s">
        <v>39</v>
      </c>
      <c r="C10" s="20" t="s">
        <v>112</v>
      </c>
      <c r="D10" s="20" t="s">
        <v>104</v>
      </c>
      <c r="E10" s="20" t="s">
        <v>105</v>
      </c>
      <c r="F10" s="22"/>
    </row>
    <row r="11" spans="1:6" x14ac:dyDescent="0.2">
      <c r="A11" s="23"/>
      <c r="B11" s="22"/>
      <c r="C11" s="22"/>
      <c r="D11" s="22"/>
      <c r="E11" s="22"/>
      <c r="F11" s="22"/>
    </row>
    <row r="12" spans="1:6" x14ac:dyDescent="0.2">
      <c r="A12" s="23" t="s">
        <v>36</v>
      </c>
      <c r="B12" s="20" t="s">
        <v>40</v>
      </c>
      <c r="C12" s="20" t="s">
        <v>86</v>
      </c>
      <c r="D12" s="20" t="s">
        <v>86</v>
      </c>
      <c r="E12" s="20" t="s">
        <v>86</v>
      </c>
      <c r="F12" s="22"/>
    </row>
    <row r="13" spans="1:6" x14ac:dyDescent="0.2">
      <c r="A13" s="22"/>
      <c r="B13" s="20" t="s">
        <v>41</v>
      </c>
      <c r="C13" s="20" t="s">
        <v>87</v>
      </c>
      <c r="D13" s="20" t="s">
        <v>87</v>
      </c>
      <c r="E13" s="20" t="s">
        <v>87</v>
      </c>
      <c r="F13" s="22"/>
    </row>
    <row r="14" spans="1:6" x14ac:dyDescent="0.2">
      <c r="A14" s="22"/>
      <c r="B14" s="20" t="s">
        <v>42</v>
      </c>
      <c r="C14" s="20" t="s">
        <v>88</v>
      </c>
      <c r="D14" s="20" t="s">
        <v>88</v>
      </c>
      <c r="E14" s="20" t="s">
        <v>88</v>
      </c>
      <c r="F14" s="22"/>
    </row>
    <row r="15" spans="1:6" x14ac:dyDescent="0.2">
      <c r="A15" s="22"/>
      <c r="B15" s="20" t="s">
        <v>43</v>
      </c>
      <c r="C15" s="20" t="s">
        <v>89</v>
      </c>
      <c r="D15" s="20" t="s">
        <v>89</v>
      </c>
      <c r="E15" s="20" t="s">
        <v>89</v>
      </c>
      <c r="F15" s="22"/>
    </row>
    <row r="16" spans="1:6" x14ac:dyDescent="0.2">
      <c r="A16" s="22"/>
      <c r="B16" s="20" t="s">
        <v>44</v>
      </c>
      <c r="C16" s="20" t="s">
        <v>90</v>
      </c>
      <c r="D16" s="20" t="s">
        <v>90</v>
      </c>
      <c r="E16" s="20" t="s">
        <v>90</v>
      </c>
      <c r="F16" s="22"/>
    </row>
    <row r="17" spans="1:6" x14ac:dyDescent="0.2">
      <c r="A17" s="22"/>
      <c r="B17" s="20" t="s">
        <v>45</v>
      </c>
      <c r="C17" s="20" t="s">
        <v>91</v>
      </c>
      <c r="D17" s="20" t="s">
        <v>91</v>
      </c>
      <c r="E17" s="20" t="s">
        <v>91</v>
      </c>
      <c r="F17" s="22"/>
    </row>
    <row r="18" spans="1:6" x14ac:dyDescent="0.2">
      <c r="A18" s="22"/>
      <c r="B18" s="20" t="s">
        <v>46</v>
      </c>
      <c r="C18" s="20" t="s">
        <v>92</v>
      </c>
      <c r="D18" s="20" t="s">
        <v>92</v>
      </c>
      <c r="E18" s="20" t="s">
        <v>92</v>
      </c>
      <c r="F18" s="22"/>
    </row>
    <row r="19" spans="1:6" x14ac:dyDescent="0.2">
      <c r="A19" s="22"/>
      <c r="B19" s="20" t="s">
        <v>47</v>
      </c>
      <c r="C19" s="20" t="s">
        <v>93</v>
      </c>
      <c r="D19" s="20" t="s">
        <v>93</v>
      </c>
      <c r="E19" s="20" t="s">
        <v>93</v>
      </c>
      <c r="F19" s="22"/>
    </row>
    <row r="20" spans="1:6" x14ac:dyDescent="0.2">
      <c r="A20" s="22"/>
      <c r="B20" s="20" t="s">
        <v>48</v>
      </c>
      <c r="C20" s="20" t="s">
        <v>94</v>
      </c>
      <c r="D20" s="20" t="s">
        <v>94</v>
      </c>
      <c r="E20" s="20" t="s">
        <v>94</v>
      </c>
      <c r="F20" s="22"/>
    </row>
    <row r="21" spans="1:6" x14ac:dyDescent="0.2">
      <c r="A21" s="22"/>
      <c r="B21" s="20" t="s">
        <v>49</v>
      </c>
      <c r="C21" s="20" t="s">
        <v>95</v>
      </c>
      <c r="D21" s="20" t="s">
        <v>95</v>
      </c>
      <c r="E21" s="20" t="s">
        <v>95</v>
      </c>
      <c r="F21" s="22"/>
    </row>
    <row r="22" spans="1:6" x14ac:dyDescent="0.2">
      <c r="A22" s="22"/>
      <c r="B22" s="20" t="s">
        <v>50</v>
      </c>
      <c r="C22" s="20" t="s">
        <v>96</v>
      </c>
      <c r="D22" s="20" t="s">
        <v>96</v>
      </c>
      <c r="E22" s="20" t="s">
        <v>96</v>
      </c>
      <c r="F22" s="22"/>
    </row>
    <row r="23" spans="1:6" x14ac:dyDescent="0.2">
      <c r="A23" s="22"/>
      <c r="B23" s="20" t="s">
        <v>51</v>
      </c>
      <c r="C23" s="20" t="s">
        <v>97</v>
      </c>
      <c r="D23" s="20" t="s">
        <v>97</v>
      </c>
      <c r="E23" s="20" t="s">
        <v>97</v>
      </c>
      <c r="F23" s="22"/>
    </row>
    <row r="24" spans="1:6" x14ac:dyDescent="0.2">
      <c r="A24" s="22"/>
      <c r="B24" s="20" t="s">
        <v>52</v>
      </c>
      <c r="C24" s="20" t="s">
        <v>98</v>
      </c>
      <c r="D24" s="20" t="s">
        <v>98</v>
      </c>
      <c r="E24" s="20" t="s">
        <v>98</v>
      </c>
      <c r="F24" s="22"/>
    </row>
    <row r="25" spans="1:6" x14ac:dyDescent="0.2">
      <c r="A25" s="22"/>
      <c r="B25" s="20" t="s">
        <v>53</v>
      </c>
      <c r="C25" s="20" t="s">
        <v>99</v>
      </c>
      <c r="D25" s="20" t="s">
        <v>99</v>
      </c>
      <c r="E25" s="20" t="s">
        <v>99</v>
      </c>
      <c r="F25" s="22"/>
    </row>
    <row r="26" spans="1:6" x14ac:dyDescent="0.2">
      <c r="A26" s="22"/>
      <c r="B26" s="20" t="s">
        <v>54</v>
      </c>
      <c r="C26" s="20" t="s">
        <v>100</v>
      </c>
      <c r="D26" s="20" t="s">
        <v>100</v>
      </c>
      <c r="E26" s="20" t="s">
        <v>100</v>
      </c>
      <c r="F26" s="22"/>
    </row>
    <row r="27" spans="1:6" x14ac:dyDescent="0.2">
      <c r="A27" s="22"/>
      <c r="B27" s="20" t="s">
        <v>55</v>
      </c>
      <c r="C27" s="20" t="s">
        <v>101</v>
      </c>
      <c r="D27" s="20" t="s">
        <v>101</v>
      </c>
      <c r="E27" s="20" t="s">
        <v>101</v>
      </c>
      <c r="F27" s="22"/>
    </row>
    <row r="28" spans="1:6" x14ac:dyDescent="0.2">
      <c r="A28" s="22"/>
      <c r="B28" s="20" t="s">
        <v>56</v>
      </c>
      <c r="C28" s="20" t="s">
        <v>102</v>
      </c>
      <c r="D28" s="20" t="s">
        <v>102</v>
      </c>
      <c r="E28" s="20" t="s">
        <v>102</v>
      </c>
      <c r="F28" s="22"/>
    </row>
    <row r="29" spans="1:6" x14ac:dyDescent="0.2">
      <c r="A29" s="22"/>
      <c r="B29" s="20" t="s">
        <v>57</v>
      </c>
      <c r="C29" s="20" t="s">
        <v>103</v>
      </c>
      <c r="D29" s="20" t="s">
        <v>103</v>
      </c>
      <c r="E29" s="20" t="s">
        <v>103</v>
      </c>
      <c r="F29" s="22"/>
    </row>
    <row r="30" spans="1:6" x14ac:dyDescent="0.2">
      <c r="A30" s="22"/>
      <c r="B30" s="20" t="s">
        <v>58</v>
      </c>
      <c r="C30" s="20" t="s">
        <v>14</v>
      </c>
      <c r="D30" s="20" t="s">
        <v>14</v>
      </c>
      <c r="E30" s="20" t="s">
        <v>14</v>
      </c>
      <c r="F30" s="22"/>
    </row>
    <row r="31" spans="1:6" x14ac:dyDescent="0.2">
      <c r="A31" s="22"/>
      <c r="B31" s="22"/>
      <c r="C31" s="22"/>
      <c r="D31" s="22"/>
      <c r="E31" s="22"/>
      <c r="F31" s="22"/>
    </row>
    <row r="32" spans="1:6" x14ac:dyDescent="0.2">
      <c r="A32" s="23"/>
      <c r="B32" s="20" t="s">
        <v>59</v>
      </c>
      <c r="C32" s="20" t="s">
        <v>10</v>
      </c>
      <c r="D32" s="20" t="s">
        <v>77</v>
      </c>
      <c r="E32" s="26" t="s">
        <v>81</v>
      </c>
      <c r="F32" s="22"/>
    </row>
    <row r="33" spans="1:6" x14ac:dyDescent="0.2">
      <c r="A33" s="22"/>
      <c r="B33" s="20" t="s">
        <v>60</v>
      </c>
      <c r="C33" s="20" t="s">
        <v>11</v>
      </c>
      <c r="D33" s="20" t="s">
        <v>78</v>
      </c>
      <c r="E33" s="26" t="s">
        <v>82</v>
      </c>
      <c r="F33" s="22"/>
    </row>
    <row r="34" spans="1:6" x14ac:dyDescent="0.2">
      <c r="A34" s="22"/>
      <c r="B34" s="20" t="s">
        <v>61</v>
      </c>
      <c r="C34" s="20" t="s">
        <v>12</v>
      </c>
      <c r="D34" s="20" t="s">
        <v>79</v>
      </c>
      <c r="E34" s="20" t="s">
        <v>83</v>
      </c>
      <c r="F34" s="22"/>
    </row>
    <row r="35" spans="1:6" x14ac:dyDescent="0.2">
      <c r="A35" s="22"/>
      <c r="B35" s="20" t="s">
        <v>62</v>
      </c>
      <c r="C35" s="20" t="s">
        <v>25</v>
      </c>
      <c r="D35" s="20" t="s">
        <v>80</v>
      </c>
      <c r="E35" s="20" t="s">
        <v>84</v>
      </c>
      <c r="F35" s="22"/>
    </row>
    <row r="36" spans="1:6" x14ac:dyDescent="0.2">
      <c r="A36" s="22"/>
      <c r="B36" s="22"/>
      <c r="C36" s="22"/>
      <c r="D36" s="22"/>
      <c r="E36" s="22"/>
      <c r="F36" s="22"/>
    </row>
    <row r="37" spans="1:6" x14ac:dyDescent="0.2">
      <c r="A37" s="22" t="s">
        <v>38</v>
      </c>
      <c r="B37" s="20" t="s">
        <v>63</v>
      </c>
      <c r="C37" s="20" t="s">
        <v>109</v>
      </c>
      <c r="D37" s="20" t="s">
        <v>110</v>
      </c>
      <c r="E37" s="20" t="s">
        <v>111</v>
      </c>
      <c r="F37" s="22"/>
    </row>
    <row r="38" spans="1:6" x14ac:dyDescent="0.2">
      <c r="A38" s="22" t="s">
        <v>36</v>
      </c>
      <c r="B38" s="27" t="s">
        <v>64</v>
      </c>
      <c r="C38" s="28" t="s">
        <v>114</v>
      </c>
      <c r="D38" s="28" t="s">
        <v>115</v>
      </c>
      <c r="E38" s="28" t="s">
        <v>116</v>
      </c>
      <c r="F38" s="22"/>
    </row>
    <row r="39" spans="1:6" x14ac:dyDescent="0.2">
      <c r="A39" s="22"/>
      <c r="B39" s="22"/>
      <c r="C39" s="22"/>
      <c r="D39" s="22"/>
      <c r="E39" s="22"/>
      <c r="F39" s="22"/>
    </row>
    <row r="40" spans="1:6" x14ac:dyDescent="0.2">
      <c r="A40" s="23"/>
      <c r="B40" s="24"/>
      <c r="C40" s="22"/>
      <c r="D40" s="22"/>
      <c r="E40" s="22"/>
      <c r="F40" s="22"/>
    </row>
  </sheetData>
  <sheetProtection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C7E3B5B685244E9F316DC5AF52F3F3" ma:contentTypeVersion="6" ma:contentTypeDescription="Ein neues Dokument erstellen." ma:contentTypeScope="" ma:versionID="5922a524ea719d7172c03bd4767f06ed">
  <xsd:schema xmlns:xsd="http://www.w3.org/2001/XMLSchema" xmlns:xs="http://www.w3.org/2001/XMLSchema" xmlns:p="http://schemas.microsoft.com/office/2006/metadata/properties" xmlns:ns1="http://schemas.microsoft.com/sharepoint/v3" xmlns:ns2="a85bdc46-611b-4a7e-936f-e8248c6e1bca" targetNamespace="http://schemas.microsoft.com/office/2006/metadata/properties" ma:root="true" ma:fieldsID="2f5bd5d7e51ad7ad358f4884b85fdf5e" ns1:_="" ns2:_="">
    <xsd:import namespace="http://schemas.microsoft.com/sharepoint/v3"/>
    <xsd:import namespace="a85bdc46-611b-4a7e-936f-e8248c6e1bc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itel_DE" minOccurs="0"/>
                <xsd:element ref="ns2:Titel_RM" minOccurs="0"/>
                <xsd:element ref="ns2:Titel_IT" minOccurs="0"/>
                <xsd:element ref="ns2:Kategorie" minOccurs="0"/>
                <xsd:element ref="ns2:Benutzerdefinierte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5bdc46-611b-4a7e-936f-e8248c6e1bca" elementFormDefault="qualified">
    <xsd:import namespace="http://schemas.microsoft.com/office/2006/documentManagement/types"/>
    <xsd:import namespace="http://schemas.microsoft.com/office/infopath/2007/PartnerControls"/>
    <xsd:element name="Titel_DE" ma:index="10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1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2" nillable="true" ma:displayName="Titel_IT" ma:internalName="Titel_IT">
      <xsd:simpleType>
        <xsd:restriction base="dms:Text">
          <xsd:maxLength value="255"/>
        </xsd:restriction>
      </xsd:simpleType>
    </xsd:element>
    <xsd:element name="Kategorie" ma:index="13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4" nillable="true" ma:displayName="Benutzerdefinierte ID" ma:internalName="Benutzerdefinierte_x0020_ID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nutzerdefinierte_x0020_ID xmlns="a85bdc46-611b-4a7e-936f-e8248c6e1bca">1006</Benutzerdefinierte_x0020_ID>
    <Kategorie xmlns="a85bdc46-611b-4a7e-936f-e8248c6e1bca">Beherbergungsstatistik</Kategorie>
    <Titel_DE xmlns="a85bdc46-611b-4a7e-936f-e8248c6e1bca">Hotel- und Kurbetriebe Nachfrage nach Destinationen in Graubünden 2005-2024</Titel_DE>
    <PublishingExpirationDate xmlns="http://schemas.microsoft.com/sharepoint/v3" xsi:nil="true"/>
    <PublishingStartDate xmlns="http://schemas.microsoft.com/sharepoint/v3" xsi:nil="true"/>
    <Titel_IT xmlns="a85bdc46-611b-4a7e-936f-e8248c6e1bca">Alberghi e stabilimenti di cura, domanda per destinazioni nei Grigioni 2005-2024</Titel_IT>
    <Titel_RM xmlns="a85bdc46-611b-4a7e-936f-e8248c6e1bca">Hotels e manaschis da cura, dumonda tenor destinaziuns en il Grischun 2005-2024</Titel_RM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F0D252-6050-4F38-B879-6D86C9C1DDDE}"/>
</file>

<file path=customXml/itemProps2.xml><?xml version="1.0" encoding="utf-8"?>
<ds:datastoreItem xmlns:ds="http://schemas.openxmlformats.org/officeDocument/2006/customXml" ds:itemID="{3CEFEE62-F90E-4BE1-8677-1448C9DFF5B4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b9bbc5c3-42c9-4c30-b7a3-3f0c5e2a537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FB8E3D3-52D3-4DA0-A463-18D87E66C02F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55851EA-CB2F-4087-869F-FFE1D3D5CB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HESTA 2005-2024</vt:lpstr>
      <vt:lpstr>Uebersetzungen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Nachfrage nach Destinationen</dc:title>
  <dc:creator>Luzius.Stricker@awt.gr.ch</dc:creator>
  <cp:lastModifiedBy>Stricker Luzius</cp:lastModifiedBy>
  <dcterms:created xsi:type="dcterms:W3CDTF">2012-04-12T07:10:03Z</dcterms:created>
  <dcterms:modified xsi:type="dcterms:W3CDTF">2024-07-16T05:49:55Z</dcterms:modified>
  <cp:category>Beherbergungsstatistik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0x01010061C7E3B5B685244E9F316DC5AF52F3F3</vt:lpwstr>
  </property>
</Properties>
</file>