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customXml/itemProps4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xl/ctrlProps/ctrlProp3.xml" ContentType="application/vnd.ms-excel.controlproperties+xml"/>
  <Override PartName="/xl/ctrlProps/ctrlProp2.xml" ContentType="application/vnd.ms-excel.controlproperties+xml"/>
  <Override PartName="/xl/ctrlProps/ctrlProp1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Y:\05 - Statistik\6.BAK Economics-Projekte\1. Wirtschaftsdaten (2020-2022)\Halbjährliche Prognosen\"/>
    </mc:Choice>
  </mc:AlternateContent>
  <workbookProtection lockStructure="1"/>
  <bookViews>
    <workbookView xWindow="14385" yWindow="-15" windowWidth="14430" windowHeight="14700"/>
  </bookViews>
  <sheets>
    <sheet name="BAK_Economics" sheetId="1" r:id="rId1"/>
    <sheet name="Impressum" sheetId="3" r:id="rId2"/>
    <sheet name="Uebersetzungen" sheetId="4" state="hidden" r:id="rId3"/>
  </sheets>
  <externalReferences>
    <externalReference r:id="rId4"/>
  </externalReferences>
  <definedNames>
    <definedName name="Date">[1]A!$A$2</definedName>
    <definedName name="_xlnm.Database">#N/A</definedName>
    <definedName name="SortText">[1]A!$A$12</definedName>
    <definedName name="TabNr">[1]A!$A$1</definedName>
    <definedName name="TitelJahre">[1]A!$B$12:$B$12</definedName>
    <definedName name="TxtBra">[1]A!$A$8:$A$10</definedName>
    <definedName name="TxtInd">[1]A!$A$4:$A$6</definedName>
  </definedNames>
  <calcPr calcId="162913"/>
</workbook>
</file>

<file path=xl/calcChain.xml><?xml version="1.0" encoding="utf-8"?>
<calcChain xmlns="http://schemas.openxmlformats.org/spreadsheetml/2006/main">
  <c r="B14" i="1" l="1"/>
  <c r="B15" i="1"/>
  <c r="B16" i="1"/>
  <c r="B17" i="1"/>
  <c r="B18" i="1"/>
  <c r="B19" i="1"/>
  <c r="B20" i="1"/>
  <c r="B21" i="1"/>
  <c r="B22" i="1"/>
  <c r="A9" i="1" l="1"/>
  <c r="A50" i="3" l="1"/>
  <c r="A36" i="1"/>
  <c r="A48" i="3"/>
  <c r="A47" i="3"/>
  <c r="A45" i="3"/>
  <c r="A44" i="3"/>
  <c r="A43" i="3"/>
  <c r="A42" i="3"/>
  <c r="A41" i="3"/>
  <c r="A40" i="3"/>
  <c r="A39" i="3"/>
  <c r="B37" i="3"/>
  <c r="B36" i="3"/>
  <c r="B35" i="3"/>
  <c r="A34" i="3"/>
  <c r="A33" i="3"/>
  <c r="C31" i="3"/>
  <c r="C30" i="3"/>
  <c r="C28" i="3"/>
  <c r="C27" i="3"/>
  <c r="C26" i="3"/>
  <c r="C24" i="3"/>
  <c r="C23" i="3"/>
  <c r="C22" i="3"/>
  <c r="C21" i="3"/>
  <c r="C19" i="3"/>
  <c r="C18" i="3"/>
  <c r="C17" i="3"/>
  <c r="C15" i="3"/>
  <c r="C14" i="3"/>
  <c r="C13" i="3"/>
  <c r="C12" i="3"/>
  <c r="C11" i="3"/>
  <c r="A11" i="3"/>
  <c r="B31" i="3"/>
  <c r="B24" i="3"/>
  <c r="B22" i="3"/>
  <c r="B21" i="3"/>
  <c r="A21" i="3"/>
  <c r="A30" i="3"/>
  <c r="A26" i="3"/>
  <c r="A17" i="3"/>
  <c r="A9" i="3"/>
  <c r="A7" i="3"/>
  <c r="A35" i="1"/>
  <c r="G33" i="1"/>
  <c r="G32" i="1"/>
  <c r="G31" i="1"/>
  <c r="G30" i="1"/>
  <c r="G29" i="1"/>
  <c r="A33" i="1"/>
  <c r="A32" i="1"/>
  <c r="A31" i="1"/>
  <c r="A30" i="1"/>
  <c r="A29" i="1"/>
  <c r="A27" i="1"/>
  <c r="F24" i="1"/>
  <c r="C24" i="1"/>
  <c r="C11" i="1"/>
  <c r="B27" i="1"/>
  <c r="B26" i="1"/>
  <c r="A26" i="1"/>
  <c r="A24" i="1"/>
  <c r="B13" i="1"/>
  <c r="A13" i="1"/>
  <c r="A22" i="1"/>
  <c r="A21" i="1"/>
  <c r="A20" i="1"/>
  <c r="A19" i="1"/>
  <c r="A18" i="1"/>
  <c r="A17" i="1"/>
  <c r="A16" i="1"/>
  <c r="A15" i="1"/>
  <c r="A14" i="1"/>
  <c r="I11" i="1"/>
  <c r="F11" i="1"/>
  <c r="B11" i="1"/>
  <c r="A11" i="1"/>
  <c r="A7" i="1"/>
</calcChain>
</file>

<file path=xl/sharedStrings.xml><?xml version="1.0" encoding="utf-8"?>
<sst xmlns="http://schemas.openxmlformats.org/spreadsheetml/2006/main" count="308" uniqueCount="281">
  <si>
    <t>Region</t>
  </si>
  <si>
    <t>Branche</t>
  </si>
  <si>
    <t>Schweiz</t>
  </si>
  <si>
    <t>Graubünden</t>
  </si>
  <si>
    <t>Tourismus</t>
  </si>
  <si>
    <t>Bauwirtschaft</t>
  </si>
  <si>
    <t>Exportindustrie</t>
  </si>
  <si>
    <t>Handel</t>
  </si>
  <si>
    <t>Energie- und Wasserversorgung</t>
  </si>
  <si>
    <t>Veränderung in % pro Jahr</t>
  </si>
  <si>
    <t>Reale Bruttowertschöpfung in Millionen CHF, zu Herstellungspreisen und zu Preisen des Vorjahres</t>
  </si>
  <si>
    <t>Nominelle Bruttowertschöpfung in Millionen CHF, zu Herstellungspreisen und zu laufenden Preisen</t>
  </si>
  <si>
    <t>Herausgeber</t>
  </si>
  <si>
    <t>Güterstrasse 82</t>
  </si>
  <si>
    <t>Copyright ©</t>
  </si>
  <si>
    <t>Amt für Wirtschaft und Tourismus Graubünden</t>
  </si>
  <si>
    <t>7001 Chur</t>
  </si>
  <si>
    <t>Definition der Branchen nach NOGA 08:</t>
  </si>
  <si>
    <t>Tourismus:</t>
  </si>
  <si>
    <t>A55</t>
  </si>
  <si>
    <t>A56</t>
  </si>
  <si>
    <t>A49</t>
  </si>
  <si>
    <t>A50</t>
  </si>
  <si>
    <t>A51</t>
  </si>
  <si>
    <t>Beherbergung</t>
  </si>
  <si>
    <t>Gastronomie</t>
  </si>
  <si>
    <t>Landverkehr</t>
  </si>
  <si>
    <t>Luftfahrt</t>
  </si>
  <si>
    <t>Schifffahrt</t>
  </si>
  <si>
    <t>Bau:</t>
  </si>
  <si>
    <t>A41</t>
  </si>
  <si>
    <t>A42</t>
  </si>
  <si>
    <t>A43</t>
  </si>
  <si>
    <t>Hochbau</t>
  </si>
  <si>
    <t>Tiefbau</t>
  </si>
  <si>
    <t>Vorbereitende Baustellenarbeiten, Bauinstallationen und sonstiges Ausbaugewerbe</t>
  </si>
  <si>
    <t>Exportindustrie:</t>
  </si>
  <si>
    <t>A19 bis A23</t>
  </si>
  <si>
    <t>Chemie/Kunststoffe</t>
  </si>
  <si>
    <t>A24 bis A25</t>
  </si>
  <si>
    <t>Metallindustrie</t>
  </si>
  <si>
    <t>A28</t>
  </si>
  <si>
    <t>Maschinenbau</t>
  </si>
  <si>
    <t>K2660, K26 Rest, A27</t>
  </si>
  <si>
    <t>Elektrotechnik</t>
  </si>
  <si>
    <t>Handel:</t>
  </si>
  <si>
    <t>A45</t>
  </si>
  <si>
    <t>A46</t>
  </si>
  <si>
    <t>A47</t>
  </si>
  <si>
    <t>Handel mit Motorfahrzeugen</t>
  </si>
  <si>
    <t>Grosshandel</t>
  </si>
  <si>
    <t>Detailhandel</t>
  </si>
  <si>
    <t>Energie- und Wasserversorgung:</t>
  </si>
  <si>
    <t>A35</t>
  </si>
  <si>
    <t>Energieversorgung</t>
  </si>
  <si>
    <t>A36 bis A39</t>
  </si>
  <si>
    <t>Wasserversorgung</t>
  </si>
  <si>
    <t>Beschäftigte (VZÄ)</t>
  </si>
  <si>
    <t xml:space="preserve">Beschäftigte Vollzeitäquivalent (VZÄ) </t>
  </si>
  <si>
    <t>Gesamtwirtschaft</t>
  </si>
  <si>
    <t>Bruttoinlandsprodukt</t>
  </si>
  <si>
    <t>Nominelles Bruttoinlandsprodukt in Millionen CHF, zu Herstellungspreisen und zu laufenden Preisen</t>
  </si>
  <si>
    <t>Reales Bruttoinlandsprodukt in Millionen CHF, zu Herstellungspreisen und zu Preisen des Vorjahrs</t>
  </si>
  <si>
    <t>Adresse</t>
  </si>
  <si>
    <t>BAK Economics AG</t>
  </si>
  <si>
    <t>CH-4053 Basel</t>
  </si>
  <si>
    <t>T + 41 61 279 97 00</t>
  </si>
  <si>
    <t>info@bak-economics.com</t>
  </si>
  <si>
    <t>http://www.bak-economics.com</t>
  </si>
  <si>
    <t>Alle Rechte für den Nachdruck und die Vervielfältigung dieses Werkes liegen bei BAK Economics AG.</t>
  </si>
  <si>
    <t>BAK Economics AG im Auftrag von:</t>
  </si>
  <si>
    <t>Ringstrasse 10</t>
  </si>
  <si>
    <t>Tabelle</t>
  </si>
  <si>
    <t>Code</t>
  </si>
  <si>
    <t>DE</t>
  </si>
  <si>
    <t>RM</t>
  </si>
  <si>
    <t>IT</t>
  </si>
  <si>
    <t>Sprache</t>
  </si>
  <si>
    <t>&lt;Fachbereich&gt;</t>
  </si>
  <si>
    <t>Daten &amp; Statistik</t>
  </si>
  <si>
    <t>Datas &amp; Statistica</t>
  </si>
  <si>
    <t>Dati &amp; Statistica</t>
  </si>
  <si>
    <t>T1</t>
  </si>
  <si>
    <t>&lt;Titel&gt;</t>
  </si>
  <si>
    <t>&lt;SpaltenTitel_1&gt;</t>
  </si>
  <si>
    <t>&lt;SpaltenTitel_2&gt;</t>
  </si>
  <si>
    <t>&lt;SpaltenTitel_3&gt;</t>
  </si>
  <si>
    <t>&lt;Zeilentitel_1&gt;</t>
  </si>
  <si>
    <t>&lt;Zeilentitel_2&gt;</t>
  </si>
  <si>
    <t>&lt;Zeilentitel_3&gt;</t>
  </si>
  <si>
    <t>&lt;Zeilentitel_4&gt;</t>
  </si>
  <si>
    <t>&lt;Zeilentitel_5&gt;</t>
  </si>
  <si>
    <t>&lt;Zeilentitel_6&gt;</t>
  </si>
  <si>
    <t>&lt;Zeilentitel_7&gt;</t>
  </si>
  <si>
    <t>&lt;Zeilentitel_8&gt;</t>
  </si>
  <si>
    <t>&lt;Zeilentitel_9&gt;</t>
  </si>
  <si>
    <t>&lt;Zeilentitel_10&gt;</t>
  </si>
  <si>
    <t>&lt;Zeilentitel_11&gt;</t>
  </si>
  <si>
    <t>&lt;Zeilentitel_12&gt;</t>
  </si>
  <si>
    <t>&lt;Legende_1&gt;</t>
  </si>
  <si>
    <t>&lt;Legende_2&gt;</t>
  </si>
  <si>
    <t>&lt;Legende_3&gt;</t>
  </si>
  <si>
    <t>&lt;Legende_4&gt;</t>
  </si>
  <si>
    <t>&lt;Quelle_1&gt;</t>
  </si>
  <si>
    <t>&lt;Aktualisierung&gt;</t>
  </si>
  <si>
    <t>T2</t>
  </si>
  <si>
    <t>&lt;T2Titel&gt;</t>
  </si>
  <si>
    <t>&lt;T2Zeilentitel_1&gt;</t>
  </si>
  <si>
    <t>&lt;T2Zeilentitel_2&gt;</t>
  </si>
  <si>
    <t>&lt;T2Zeilentitel_3&gt;</t>
  </si>
  <si>
    <t>&lt;T2Zeilentitel_4&gt;</t>
  </si>
  <si>
    <t>&lt;T2Zeilentitel_5&gt;</t>
  </si>
  <si>
    <t>&lt;T2Zeilentitel_2.1&gt;</t>
  </si>
  <si>
    <t>&lt;T2Zeilentitel_2.2&gt;</t>
  </si>
  <si>
    <t>Nominelle Wertschöpfung</t>
  </si>
  <si>
    <t>Reale Wertschöpfung</t>
  </si>
  <si>
    <t>&lt;SpaltenTitel_4&gt;</t>
  </si>
  <si>
    <t>&lt;SpaltenTitel_5&gt;</t>
  </si>
  <si>
    <t>&lt;SpaltenTitel_6&gt;</t>
  </si>
  <si>
    <t>&lt;SpaltenTitel_7&gt;</t>
  </si>
  <si>
    <t>Primärer Sektor</t>
  </si>
  <si>
    <t>Sekundärer Sektor</t>
  </si>
  <si>
    <t>Tertiärer Sektor</t>
  </si>
  <si>
    <t>Nominal</t>
  </si>
  <si>
    <t>Real</t>
  </si>
  <si>
    <t>Quelle: BAK Economics</t>
  </si>
  <si>
    <t>Funtauna: BAK Economics</t>
  </si>
  <si>
    <t>Fonte: BAK Economics</t>
  </si>
  <si>
    <t>&lt;Legende_5&gt;</t>
  </si>
  <si>
    <t>&lt;Legende_6&gt;</t>
  </si>
  <si>
    <t>&lt;T2Zeilentitel_1.1&gt;</t>
  </si>
  <si>
    <t>&lt;T2Zeilentitel_1.2&gt;</t>
  </si>
  <si>
    <t>&lt;T2Zeilentitel_1.3&gt;</t>
  </si>
  <si>
    <t>&lt;T2Zeilentitel_1.4&gt;</t>
  </si>
  <si>
    <t>&lt;T2Zeilentitel_2.3&gt;</t>
  </si>
  <si>
    <t>&lt;T2Quelle_1&gt;</t>
  </si>
  <si>
    <t>&lt;T2Quelle_2&gt;</t>
  </si>
  <si>
    <t>&lt;T2Quelle_3&gt;</t>
  </si>
  <si>
    <t>&lt;T2Quelle_4&gt;</t>
  </si>
  <si>
    <t>&lt;T2Quelle_5&gt;</t>
  </si>
  <si>
    <t>&lt;T2Adresse_1&gt;</t>
  </si>
  <si>
    <t>&lt;T2Adresse_2&gt;</t>
  </si>
  <si>
    <t>&lt;T2Adresse_3&gt;</t>
  </si>
  <si>
    <t>&lt;T2Adresse_4&gt;</t>
  </si>
  <si>
    <t>&lt;T2Adresse_5&gt;</t>
  </si>
  <si>
    <t>&lt;T2Adresse_6&gt;</t>
  </si>
  <si>
    <t>&lt;T2Adresse_7&gt;</t>
  </si>
  <si>
    <t>&lt;T2Zeilentitel_2.4&gt;</t>
  </si>
  <si>
    <t>&lt;T2Zeilentitel_2.5&gt;</t>
  </si>
  <si>
    <t>&lt;T2Zeilentitel_2.6&gt;</t>
  </si>
  <si>
    <t>&lt;T2Zeilentitel_2.7&gt;</t>
  </si>
  <si>
    <t>&lt;T2Zeilentitel_2.8&gt;</t>
  </si>
  <si>
    <t>&lt;T2Zeilentitel_2.9&gt;</t>
  </si>
  <si>
    <t>&lt;T2Zeilentitel_2.10&gt;</t>
  </si>
  <si>
    <t>&lt;T2Zeilentitel_2.11&gt;</t>
  </si>
  <si>
    <t>&lt;T2Zeilentitel_2.12&gt;</t>
  </si>
  <si>
    <t>&lt;T2Zeilentitel_2.13&gt;</t>
  </si>
  <si>
    <t>&lt;T2Zeilentitel_2.14&gt;</t>
  </si>
  <si>
    <t>&lt;T2Zeilentitel_2.15&gt;</t>
  </si>
  <si>
    <t>&lt;T2Zeilentitel_2.16&gt;</t>
  </si>
  <si>
    <t>&lt;T2Zeilentitel_2.17&gt;</t>
  </si>
  <si>
    <t>&lt;T2Copyright_1&gt;</t>
  </si>
  <si>
    <t>&lt;T2Copyright_2&gt;</t>
  </si>
  <si>
    <t>Svizra</t>
  </si>
  <si>
    <t>Grischun</t>
  </si>
  <si>
    <t>Regiun</t>
  </si>
  <si>
    <t>Branscha</t>
  </si>
  <si>
    <t>Valur agiuntada nominala</t>
  </si>
  <si>
    <t>Valur agiuntada reala</t>
  </si>
  <si>
    <t>Impiegads (EFT)</t>
  </si>
  <si>
    <t>Economia generala</t>
  </si>
  <si>
    <t>Sectur primar</t>
  </si>
  <si>
    <t>Sectur secundar</t>
  </si>
  <si>
    <t>Sectur terziar</t>
  </si>
  <si>
    <t>Turissem</t>
  </si>
  <si>
    <t>Economia da construcziun</t>
  </si>
  <si>
    <t>Industria d'export</t>
  </si>
  <si>
    <t>Commerzi</t>
  </si>
  <si>
    <t>Provediment d'energia e d'aua</t>
  </si>
  <si>
    <t>Product naziunal brut</t>
  </si>
  <si>
    <t>Regione</t>
  </si>
  <si>
    <t>Settore</t>
  </si>
  <si>
    <t>Valore aggiunto nominale</t>
  </si>
  <si>
    <t>Valore aggiunto reale</t>
  </si>
  <si>
    <t>Dipendenti (ETP)</t>
  </si>
  <si>
    <t>Valore nominale</t>
  </si>
  <si>
    <t>Reale</t>
  </si>
  <si>
    <t>Svizzera</t>
  </si>
  <si>
    <t>Grigioni</t>
  </si>
  <si>
    <t>Economia globale</t>
  </si>
  <si>
    <t>Settore primario</t>
  </si>
  <si>
    <t>Settore secondario</t>
  </si>
  <si>
    <t>Settore terziario</t>
  </si>
  <si>
    <t>Turismo</t>
  </si>
  <si>
    <t>Edilizia</t>
  </si>
  <si>
    <t>Industria esportatrice</t>
  </si>
  <si>
    <t>Commercio</t>
  </si>
  <si>
    <t>Approvvigionamento energetico e idrico</t>
  </si>
  <si>
    <t>Prodotto interno lordo</t>
  </si>
  <si>
    <t>Valore aggiunto lordo nominale in milioni di CHF, a prezzi base e a prezzi correnti</t>
  </si>
  <si>
    <t>Valore aggiunto lordo reale in milioni di CHF, a prezzi base e a prezzi dell'anno precedente</t>
  </si>
  <si>
    <t xml:space="preserve">Equivalenti a tempo pieno (ETP) </t>
  </si>
  <si>
    <t>Prodotto interno lordo nominale in milioni di CHF, a prezzi base e a prezzi correnti</t>
  </si>
  <si>
    <t>Prodotto interno lordo reale in milioni di CHF, a prezzi base e dell'anno precedente</t>
  </si>
  <si>
    <t>Variazione in % annua</t>
  </si>
  <si>
    <t>Valur agiuntada brutta nominala en milliuns francs, per pretschs da producziun e per pretschs currents</t>
  </si>
  <si>
    <t>Valur agiuntada brutta reala en milliuns francs, a pretschs da producziun ed a pretschs da l'onn precedent</t>
  </si>
  <si>
    <t xml:space="preserve">persunas occupadas equivalenza a temp cumplain (QE) </t>
  </si>
  <si>
    <t>Product naziunal brut nominal en milliuns francs, per pretschs da producziun e per pretschs currents</t>
  </si>
  <si>
    <t>Product naziunal brut real en milliuns francs, a pretschs da producziun ed a pretschs da l'onn precedent</t>
  </si>
  <si>
    <t>Midada en % per onn</t>
  </si>
  <si>
    <t>Definiziun da las branschas tenor NOGA 08:</t>
  </si>
  <si>
    <t>Turissem:</t>
  </si>
  <si>
    <t>Construcziun:</t>
  </si>
  <si>
    <t>Industria d'export:</t>
  </si>
  <si>
    <t>Commerzi:</t>
  </si>
  <si>
    <t>Provediment d'energia e d'aua:</t>
  </si>
  <si>
    <t>A19 fin A23</t>
  </si>
  <si>
    <t>A24 fin A25</t>
  </si>
  <si>
    <t>A36 fin A39</t>
  </si>
  <si>
    <t>Definizione dei settori secondo la NOGA 08:</t>
  </si>
  <si>
    <t>Turismo:</t>
  </si>
  <si>
    <t>Costruzione:</t>
  </si>
  <si>
    <t>Industria esportatrice:</t>
  </si>
  <si>
    <t>Commercio:</t>
  </si>
  <si>
    <t>Approvvigionamento energetico e idrico:</t>
  </si>
  <si>
    <t>da A19 a A23</t>
  </si>
  <si>
    <t>da A24 a A25</t>
  </si>
  <si>
    <t>K2660, K26 resto, A27</t>
  </si>
  <si>
    <t>da A36 a A39</t>
  </si>
  <si>
    <t>Lavurs da plazzals preparatorias, installaziuns da construcziun ed ulteriurs manaschis d'amplificaziun</t>
  </si>
  <si>
    <t>BAK Economics SA per incumbensa da:</t>
  </si>
  <si>
    <t>Uffizi per economia e turissem dal Grischun</t>
  </si>
  <si>
    <t>7001 Cuira</t>
  </si>
  <si>
    <t>Alloggio</t>
  </si>
  <si>
    <t>Servizi di ristorazione</t>
  </si>
  <si>
    <t>Trasporti terrestri</t>
  </si>
  <si>
    <t>Trasporti marittimi</t>
  </si>
  <si>
    <t>Aviazione</t>
  </si>
  <si>
    <t>Costruzioni edilizie</t>
  </si>
  <si>
    <t>Ingegneria civile</t>
  </si>
  <si>
    <t>Lavori preparatori in cantiere, installazioni ed altri lavori di ampliamento</t>
  </si>
  <si>
    <t>Chimica/plastiche</t>
  </si>
  <si>
    <t>Industria metallurgica</t>
  </si>
  <si>
    <t>Ingegneria meccanica</t>
  </si>
  <si>
    <t>Ingegneria elettrica</t>
  </si>
  <si>
    <t>Commercio di autoveicoli</t>
  </si>
  <si>
    <t>Commercio all'ingrosso</t>
  </si>
  <si>
    <t>Commercio al dettaglio</t>
  </si>
  <si>
    <t>Approvvigionamento energetico</t>
  </si>
  <si>
    <t>Approvvigionamento idrico</t>
  </si>
  <si>
    <t>Editore</t>
  </si>
  <si>
    <t>BAK Economics AG per conto di:</t>
  </si>
  <si>
    <t>Ufficio per l'economia e il turismo dei Grigioni</t>
  </si>
  <si>
    <t>Indirizzo</t>
  </si>
  <si>
    <t>Adressa</t>
  </si>
  <si>
    <t>Tut ils dretgs per restampar e per reproducir questa ovra sa chattan tar la BAK Economics SA.</t>
  </si>
  <si>
    <t>Tutti i diritti per la riproduzione e la riproduzione di questa opera appartengono a BAK Economics AG.</t>
  </si>
  <si>
    <t>Alloschament</t>
  </si>
  <si>
    <t>Gastronomia</t>
  </si>
  <si>
    <t>Traffic terrester</t>
  </si>
  <si>
    <t>Navigaziun</t>
  </si>
  <si>
    <t>Aviatica</t>
  </si>
  <si>
    <t>Construcziuns autas</t>
  </si>
  <si>
    <t>Construcziun bassa</t>
  </si>
  <si>
    <t>Chemia/materialias sinteticas</t>
  </si>
  <si>
    <t>Industria da metal</t>
  </si>
  <si>
    <t>Construcziun da maschinas</t>
  </si>
  <si>
    <t>Electrotecnica</t>
  </si>
  <si>
    <t>Commerzi cun vehichels a motor</t>
  </si>
  <si>
    <t>Commerzi a l'engrossa</t>
  </si>
  <si>
    <t>Commerzi en detagl</t>
  </si>
  <si>
    <t>Provediment d'energia</t>
  </si>
  <si>
    <t>Provediment d'aua</t>
  </si>
  <si>
    <t>Editur</t>
  </si>
  <si>
    <t>Bündner Wirtschaftsprognose - Sommer 2024</t>
  </si>
  <si>
    <t>Prognosa economica dal Grischun - stad 2024</t>
  </si>
  <si>
    <t>Previsioni economiche dei Grigioni - estate 2024</t>
  </si>
  <si>
    <t>Letztmals aktualisiert am: 08.10.2024</t>
  </si>
  <si>
    <t>Ultima actualisaziun: 08.10.2024</t>
  </si>
  <si>
    <t>Ultimo aggiornamento: 08.10.2024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</si>
</sst>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64" formatCode="0.0"/>
    <numFmt numFmtId="165" formatCode="0.0%"/>
    <numFmt numFmtId="166" formatCode="_-* #,##0.00\ [$€]_-;\-* #,##0.00\ [$€]_-;_-* &quot;-&quot;??\ [$€]_-;_-@_-"/>
  </numFmts>
  <fonts count="2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8"/>
      <name val="Helv"/>
    </font>
    <font>
      <b/>
      <sz val="8"/>
      <name val="Helv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color indexed="8"/>
      <name val="Arial"/>
      <family val="2"/>
    </font>
    <font>
      <sz val="10"/>
      <color theme="1"/>
      <name val="Tahoma"/>
      <family val="2"/>
    </font>
    <font>
      <sz val="10"/>
      <color theme="1"/>
      <name val="Franklin Gothic Book"/>
      <family val="2"/>
    </font>
    <font>
      <sz val="14"/>
      <color rgb="FFFF0000"/>
      <name val="Arial"/>
      <family val="2"/>
    </font>
    <font>
      <sz val="8"/>
      <color rgb="FF000000"/>
      <name val="Segoe UI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sz val="1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15"/>
        <bgColor indexed="17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EECE1"/>
        <bgColor indexed="64"/>
      </patternFill>
    </fill>
  </fills>
  <borders count="2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5">
    <xf numFmtId="0" fontId="0" fillId="0" borderId="0"/>
    <xf numFmtId="166" fontId="1" fillId="0" borderId="0" applyFont="0" applyFill="0" applyBorder="0" applyAlignment="0" applyProtection="0"/>
    <xf numFmtId="166" fontId="7" fillId="0" borderId="0" applyFont="0" applyFill="0" applyBorder="0" applyAlignment="0" applyProtection="0"/>
    <xf numFmtId="1" fontId="3" fillId="2" borderId="0" applyNumberFormat="0" applyBorder="0" applyProtection="0"/>
    <xf numFmtId="1" fontId="4" fillId="0" borderId="1" applyNumberFormat="0">
      <alignment vertical="top" wrapText="1"/>
    </xf>
    <xf numFmtId="1" fontId="3" fillId="0" borderId="0" applyNumberFormat="0"/>
    <xf numFmtId="43" fontId="2" fillId="0" borderId="0" applyFont="0" applyFill="0" applyBorder="0" applyAlignment="0" applyProtection="0"/>
    <xf numFmtId="0" fontId="3" fillId="3" borderId="0" applyNumberFormat="0" applyFont="0" applyAlignment="0" applyProtection="0"/>
    <xf numFmtId="0" fontId="11" fillId="0" borderId="0"/>
    <xf numFmtId="0" fontId="2" fillId="0" borderId="0"/>
    <xf numFmtId="0" fontId="3" fillId="4" borderId="0" applyNumberFormat="0" applyFont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2" fillId="0" borderId="0"/>
    <xf numFmtId="0" fontId="13" fillId="0" borderId="0"/>
    <xf numFmtId="0" fontId="1" fillId="0" borderId="0"/>
  </cellStyleXfs>
  <cellXfs count="49">
    <xf numFmtId="0" fontId="0" fillId="0" borderId="0" xfId="0"/>
    <xf numFmtId="0" fontId="8" fillId="6" borderId="0" xfId="0" applyFont="1" applyFill="1"/>
    <xf numFmtId="0" fontId="9" fillId="6" borderId="0" xfId="0" applyFont="1" applyFill="1"/>
    <xf numFmtId="0" fontId="10" fillId="6" borderId="0" xfId="0" applyFont="1" applyFill="1" applyBorder="1"/>
    <xf numFmtId="0" fontId="10" fillId="6" borderId="0" xfId="0" applyFont="1" applyFill="1" applyBorder="1" applyAlignment="1">
      <alignment vertical="top" wrapText="1"/>
    </xf>
    <xf numFmtId="0" fontId="7" fillId="6" borderId="0" xfId="14" applyFont="1" applyFill="1"/>
    <xf numFmtId="0" fontId="8" fillId="6" borderId="0" xfId="14" applyFont="1" applyFill="1"/>
    <xf numFmtId="0" fontId="10" fillId="6" borderId="0" xfId="14" applyFont="1" applyFill="1" applyBorder="1"/>
    <xf numFmtId="0" fontId="5" fillId="5" borderId="0" xfId="14" applyFont="1" applyFill="1"/>
    <xf numFmtId="0" fontId="8" fillId="6" borderId="2" xfId="0" applyFont="1" applyFill="1" applyBorder="1"/>
    <xf numFmtId="0" fontId="8" fillId="6" borderId="4" xfId="0" applyFont="1" applyFill="1" applyBorder="1"/>
    <xf numFmtId="165" fontId="8" fillId="6" borderId="0" xfId="11" applyNumberFormat="1" applyFont="1" applyFill="1"/>
    <xf numFmtId="165" fontId="8" fillId="6" borderId="0" xfId="12" applyNumberFormat="1" applyFont="1" applyFill="1"/>
    <xf numFmtId="0" fontId="6" fillId="6" borderId="0" xfId="14" applyFont="1" applyFill="1"/>
    <xf numFmtId="164" fontId="8" fillId="6" borderId="2" xfId="11" applyNumberFormat="1" applyFont="1" applyFill="1" applyBorder="1"/>
    <xf numFmtId="164" fontId="8" fillId="6" borderId="4" xfId="11" applyNumberFormat="1" applyFont="1" applyFill="1" applyBorder="1"/>
    <xf numFmtId="164" fontId="8" fillId="6" borderId="2" xfId="11" applyNumberFormat="1" applyFont="1" applyFill="1" applyBorder="1" applyAlignment="1">
      <alignment horizontal="right"/>
    </xf>
    <xf numFmtId="164" fontId="8" fillId="6" borderId="4" xfId="11" applyNumberFormat="1" applyFont="1" applyFill="1" applyBorder="1" applyAlignment="1">
      <alignment horizontal="right"/>
    </xf>
    <xf numFmtId="0" fontId="1" fillId="6" borderId="0" xfId="0" applyFont="1" applyFill="1"/>
    <xf numFmtId="0" fontId="0" fillId="6" borderId="0" xfId="0" applyFill="1"/>
    <xf numFmtId="0" fontId="17" fillId="7" borderId="0" xfId="0" applyFont="1" applyFill="1" applyBorder="1" applyAlignment="1">
      <alignment horizontal="left" vertical="top" wrapText="1"/>
    </xf>
    <xf numFmtId="0" fontId="16" fillId="8" borderId="0" xfId="0" applyFont="1" applyFill="1" applyBorder="1" applyAlignment="1">
      <alignment horizontal="left" vertical="top" wrapText="1"/>
    </xf>
    <xf numFmtId="0" fontId="16" fillId="0" borderId="0" xfId="0" applyFont="1" applyBorder="1" applyAlignment="1">
      <alignment horizontal="left" vertical="top" wrapText="1"/>
    </xf>
    <xf numFmtId="0" fontId="18" fillId="8" borderId="0" xfId="0" applyFont="1" applyFill="1" applyBorder="1" applyAlignment="1">
      <alignment horizontal="left" vertical="top" wrapText="1"/>
    </xf>
    <xf numFmtId="0" fontId="16" fillId="8" borderId="0" xfId="0" applyFont="1" applyFill="1" applyBorder="1" applyAlignment="1" applyProtection="1">
      <alignment horizontal="left" vertical="top" wrapText="1"/>
      <protection locked="0"/>
    </xf>
    <xf numFmtId="0" fontId="16" fillId="0" borderId="0" xfId="0" applyFont="1" applyFill="1" applyBorder="1" applyAlignment="1">
      <alignment horizontal="left" vertical="top" wrapText="1"/>
    </xf>
    <xf numFmtId="0" fontId="16" fillId="9" borderId="0" xfId="0" applyFont="1" applyFill="1" applyBorder="1" applyAlignment="1">
      <alignment horizontal="left" vertical="top" wrapText="1"/>
    </xf>
    <xf numFmtId="0" fontId="8" fillId="6" borderId="11" xfId="0" applyFont="1" applyFill="1" applyBorder="1"/>
    <xf numFmtId="0" fontId="8" fillId="6" borderId="12" xfId="0" applyFont="1" applyFill="1" applyBorder="1"/>
    <xf numFmtId="0" fontId="8" fillId="6" borderId="13" xfId="0" applyFont="1" applyFill="1" applyBorder="1"/>
    <xf numFmtId="164" fontId="8" fillId="6" borderId="13" xfId="11" applyNumberFormat="1" applyFont="1" applyFill="1" applyBorder="1"/>
    <xf numFmtId="164" fontId="8" fillId="6" borderId="14" xfId="11" applyNumberFormat="1" applyFont="1" applyFill="1" applyBorder="1"/>
    <xf numFmtId="0" fontId="8" fillId="6" borderId="15" xfId="0" applyFont="1" applyFill="1" applyBorder="1"/>
    <xf numFmtId="164" fontId="8" fillId="6" borderId="16" xfId="11" applyNumberFormat="1" applyFont="1" applyFill="1" applyBorder="1"/>
    <xf numFmtId="0" fontId="19" fillId="10" borderId="6" xfId="0" applyFont="1" applyFill="1" applyBorder="1" applyAlignment="1">
      <alignment horizontal="center" vertical="center"/>
    </xf>
    <xf numFmtId="0" fontId="19" fillId="10" borderId="10" xfId="0" applyFont="1" applyFill="1" applyBorder="1" applyAlignment="1">
      <alignment horizontal="center" vertical="center"/>
    </xf>
    <xf numFmtId="0" fontId="19" fillId="10" borderId="17" xfId="0" applyFont="1" applyFill="1" applyBorder="1"/>
    <xf numFmtId="0" fontId="19" fillId="10" borderId="3" xfId="0" applyFont="1" applyFill="1" applyBorder="1"/>
    <xf numFmtId="164" fontId="8" fillId="6" borderId="16" xfId="11" applyNumberFormat="1" applyFont="1" applyFill="1" applyBorder="1" applyAlignment="1">
      <alignment horizontal="right"/>
    </xf>
    <xf numFmtId="164" fontId="8" fillId="6" borderId="20" xfId="11" applyNumberFormat="1" applyFont="1" applyFill="1" applyBorder="1" applyAlignment="1">
      <alignment horizontal="right"/>
    </xf>
    <xf numFmtId="164" fontId="8" fillId="6" borderId="20" xfId="11" applyNumberFormat="1" applyFont="1" applyFill="1" applyBorder="1"/>
    <xf numFmtId="0" fontId="19" fillId="10" borderId="8" xfId="0" applyFont="1" applyFill="1" applyBorder="1" applyAlignment="1">
      <alignment horizontal="center" vertical="center"/>
    </xf>
    <xf numFmtId="0" fontId="19" fillId="10" borderId="9" xfId="0" applyFont="1" applyFill="1" applyBorder="1" applyAlignment="1">
      <alignment horizontal="center" vertical="center"/>
    </xf>
    <xf numFmtId="0" fontId="9" fillId="6" borderId="0" xfId="0" applyFont="1" applyFill="1" applyBorder="1" applyAlignment="1">
      <alignment horizontal="left" vertical="top" wrapText="1"/>
    </xf>
    <xf numFmtId="0" fontId="14" fillId="6" borderId="0" xfId="0" applyFont="1" applyFill="1" applyBorder="1" applyAlignment="1">
      <alignment horizontal="left" vertical="top" wrapText="1"/>
    </xf>
    <xf numFmtId="0" fontId="19" fillId="10" borderId="7" xfId="0" applyFont="1" applyFill="1" applyBorder="1" applyAlignment="1">
      <alignment horizontal="center" vertical="center"/>
    </xf>
    <xf numFmtId="0" fontId="19" fillId="10" borderId="5" xfId="0" applyFont="1" applyFill="1" applyBorder="1" applyAlignment="1">
      <alignment horizontal="center" vertical="center"/>
    </xf>
    <xf numFmtId="0" fontId="19" fillId="10" borderId="18" xfId="0" applyFont="1" applyFill="1" applyBorder="1" applyAlignment="1">
      <alignment horizontal="center" vertical="center"/>
    </xf>
    <xf numFmtId="0" fontId="19" fillId="10" borderId="19" xfId="0" applyFont="1" applyFill="1" applyBorder="1" applyAlignment="1">
      <alignment horizontal="center" vertical="center"/>
    </xf>
  </cellXfs>
  <cellStyles count="25">
    <cellStyle name="Euro" xfId="1"/>
    <cellStyle name="Euro 2" xfId="2"/>
    <cellStyle name="grau" xfId="3"/>
    <cellStyle name="Kantone" xfId="4"/>
    <cellStyle name="Klein" xfId="5"/>
    <cellStyle name="Migliaia_ibf2004_ws_g_tourism" xfId="6"/>
    <cellStyle name="negativ" xfId="7"/>
    <cellStyle name="Normal_Feuil1" xfId="8"/>
    <cellStyle name="Normale_ibf2004_ws_g_tourism" xfId="9"/>
    <cellStyle name="positiv" xfId="10"/>
    <cellStyle name="Prozent" xfId="11" builtinId="5"/>
    <cellStyle name="Prozent 2" xfId="12"/>
    <cellStyle name="Prozent 2 2" xfId="13"/>
    <cellStyle name="Standard" xfId="0" builtinId="0"/>
    <cellStyle name="Standard 2" xfId="14"/>
    <cellStyle name="Standard 2 2" xfId="15"/>
    <cellStyle name="Standard 2 2 2" xfId="16"/>
    <cellStyle name="Standard 2 3" xfId="17"/>
    <cellStyle name="Standard 3" xfId="18"/>
    <cellStyle name="Standard 4" xfId="19"/>
    <cellStyle name="Standard 4 2" xfId="20"/>
    <cellStyle name="Standard 5" xfId="21"/>
    <cellStyle name="Standard 6" xfId="22"/>
    <cellStyle name="Standard 7" xfId="23"/>
    <cellStyle name="Valuta [0]_Foglio1" xfId="24"/>
  </cellStyles>
  <dxfs count="0"/>
  <tableStyles count="0" defaultTableStyle="TableStyleMedium2" defaultPivotStyle="PivotStyleLight16"/>
  <colors>
    <mruColors>
      <color rgb="FFEEEC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Radio" checked="Checked" firstButton="1" fmlaLink="Uebersetzungen!$B$2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Radio" checked="Checked" firstButton="1" fmlaLink="Uebersetzungen!$B$2" lockText="1" noThreeD="1"/>
</file>

<file path=xl/ctrlProps/ctrlProp5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254000</xdr:colOff>
      <xdr:row>5</xdr:row>
      <xdr:rowOff>23252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968875" cy="956702"/>
        </a:xfrm>
        <a:prstGeom prst="rect">
          <a:avLst/>
        </a:prstGeom>
      </xdr:spPr>
    </xdr:pic>
    <xdr:clientData/>
  </xdr:twoCellAnchor>
  <xdr:twoCellAnchor>
    <xdr:from>
      <xdr:col>4</xdr:col>
      <xdr:colOff>285750</xdr:colOff>
      <xdr:row>0</xdr:row>
      <xdr:rowOff>19050</xdr:rowOff>
    </xdr:from>
    <xdr:to>
      <xdr:col>7</xdr:col>
      <xdr:colOff>314939</xdr:colOff>
      <xdr:row>4</xdr:row>
      <xdr:rowOff>145523</xdr:rowOff>
    </xdr:to>
    <xdr:grpSp>
      <xdr:nvGrpSpPr>
        <xdr:cNvPr id="4" name="Gruppieren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5000625" y="19050"/>
          <a:ext cx="2315189" cy="888473"/>
          <a:chOff x="4991100" y="38100"/>
          <a:chExt cx="2400914" cy="888473"/>
        </a:xfrm>
        <a:solidFill>
          <a:srgbClr val="00B0F0"/>
        </a:solidFill>
      </xdr:grpSpPr>
      <xdr:sp macro="" textlink="">
        <xdr:nvSpPr>
          <xdr:cNvPr id="5" name="Rechteck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/>
        </xdr:nvSpPr>
        <xdr:spPr>
          <a:xfrm>
            <a:off x="4991100" y="38100"/>
            <a:ext cx="2400914" cy="888473"/>
          </a:xfrm>
          <a:prstGeom prst="rect">
            <a:avLst/>
          </a:prstGeom>
          <a:grpFill/>
          <a:ln>
            <a:solidFill>
              <a:sysClr val="windowText" lastClr="000000"/>
            </a:solidFill>
          </a:ln>
        </xdr:spPr>
        <xdr:style>
          <a:lnRef idx="2">
            <a:schemeClr val="accent3">
              <a:shade val="50000"/>
            </a:schemeClr>
          </a:lnRef>
          <a:fillRef idx="1">
            <a:schemeClr val="accent3"/>
          </a:fillRef>
          <a:effectRef idx="0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de-CH" sz="1400" b="1">
                <a:solidFill>
                  <a:sysClr val="windowText" lastClr="000000"/>
                </a:solidFill>
              </a:rPr>
              <a:t>Sprache/Lingua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25" name="Option Button 1" hidden="1">
                <a:extLst>
                  <a:ext uri="{63B3BB69-23CF-44E3-9099-C40C66FF867C}">
                    <a14:compatExt spid="_x0000_s1025"/>
                  </a:ext>
                  <a:ext uri="{FF2B5EF4-FFF2-40B4-BE49-F238E27FC236}">
                    <a16:creationId xmlns:a16="http://schemas.microsoft.com/office/drawing/2014/main" id="{00000000-0008-0000-0000-000001040000}"/>
                  </a:ext>
                </a:extLst>
              </xdr:cNvPr>
              <xdr:cNvSpPr/>
            </xdr:nvSpPr>
            <xdr:spPr bwMode="auto">
              <a:xfrm>
                <a:off x="5627621" y="299412"/>
                <a:ext cx="1049702" cy="2272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de-CH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Deutsch</a:t>
                </a:r>
              </a:p>
            </xdr:txBody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26" name="Option Button 2" hidden="1">
                <a:extLst>
                  <a:ext uri="{63B3BB69-23CF-44E3-9099-C40C66FF867C}">
                    <a14:compatExt spid="_x0000_s1026"/>
                  </a:ext>
                  <a:ext uri="{FF2B5EF4-FFF2-40B4-BE49-F238E27FC236}">
                    <a16:creationId xmlns:a16="http://schemas.microsoft.com/office/drawing/2014/main" id="{00000000-0008-0000-0000-000002040000}"/>
                  </a:ext>
                </a:extLst>
              </xdr:cNvPr>
              <xdr:cNvSpPr/>
            </xdr:nvSpPr>
            <xdr:spPr bwMode="auto">
              <a:xfrm>
                <a:off x="5627621" y="485376"/>
                <a:ext cx="1407047" cy="2066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de-CH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Rumantsch Grischun</a:t>
                </a:r>
              </a:p>
            </xdr:txBody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27" name="Option Button 3" hidden="1">
                <a:extLst>
                  <a:ext uri="{63B3BB69-23CF-44E3-9099-C40C66FF867C}">
                    <a14:compatExt spid="_x0000_s1027"/>
                  </a:ext>
                  <a:ext uri="{FF2B5EF4-FFF2-40B4-BE49-F238E27FC236}">
                    <a16:creationId xmlns:a16="http://schemas.microsoft.com/office/drawing/2014/main" id="{00000000-0008-0000-0000-000003040000}"/>
                  </a:ext>
                </a:extLst>
              </xdr:cNvPr>
              <xdr:cNvSpPr/>
            </xdr:nvSpPr>
            <xdr:spPr bwMode="auto">
              <a:xfrm>
                <a:off x="5627621" y="650673"/>
                <a:ext cx="1049702" cy="2272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de-CH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Italiano</a:t>
                </a:r>
              </a:p>
            </xdr:txBody>
          </xdr:sp>
        </mc:Choice>
        <mc:Fallback/>
      </mc:AlternateContent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635000</xdr:colOff>
      <xdr:row>5</xdr:row>
      <xdr:rowOff>23252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968875" cy="956702"/>
        </a:xfrm>
        <a:prstGeom prst="rect">
          <a:avLst/>
        </a:prstGeom>
      </xdr:spPr>
    </xdr:pic>
    <xdr:clientData/>
  </xdr:twoCellAnchor>
  <xdr:twoCellAnchor>
    <xdr:from>
      <xdr:col>3</xdr:col>
      <xdr:colOff>657225</xdr:colOff>
      <xdr:row>0</xdr:row>
      <xdr:rowOff>19050</xdr:rowOff>
    </xdr:from>
    <xdr:to>
      <xdr:col>6</xdr:col>
      <xdr:colOff>686414</xdr:colOff>
      <xdr:row>4</xdr:row>
      <xdr:rowOff>145523</xdr:rowOff>
    </xdr:to>
    <xdr:grpSp>
      <xdr:nvGrpSpPr>
        <xdr:cNvPr id="4" name="Gruppieren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4991100" y="19050"/>
          <a:ext cx="2315189" cy="888473"/>
          <a:chOff x="4991100" y="38100"/>
          <a:chExt cx="2400914" cy="888473"/>
        </a:xfrm>
        <a:solidFill>
          <a:srgbClr val="00B0F0"/>
        </a:solidFill>
      </xdr:grpSpPr>
      <xdr:sp macro="" textlink="">
        <xdr:nvSpPr>
          <xdr:cNvPr id="5" name="Rechteck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/>
        </xdr:nvSpPr>
        <xdr:spPr>
          <a:xfrm>
            <a:off x="4991100" y="38100"/>
            <a:ext cx="2400914" cy="888473"/>
          </a:xfrm>
          <a:prstGeom prst="rect">
            <a:avLst/>
          </a:prstGeom>
          <a:grpFill/>
          <a:ln>
            <a:solidFill>
              <a:sysClr val="windowText" lastClr="000000"/>
            </a:solidFill>
          </a:ln>
        </xdr:spPr>
        <xdr:style>
          <a:lnRef idx="2">
            <a:schemeClr val="accent3">
              <a:shade val="50000"/>
            </a:schemeClr>
          </a:lnRef>
          <a:fillRef idx="1">
            <a:schemeClr val="accent3"/>
          </a:fillRef>
          <a:effectRef idx="0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de-CH" sz="1400" b="1">
                <a:solidFill>
                  <a:sysClr val="windowText" lastClr="000000"/>
                </a:solidFill>
              </a:rPr>
              <a:t>Sprache/Lingua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049" name="Option Button 1" hidden="1">
                <a:extLst>
                  <a:ext uri="{63B3BB69-23CF-44E3-9099-C40C66FF867C}">
                    <a14:compatExt spid="_x0000_s2049"/>
                  </a:ext>
                  <a:ext uri="{FF2B5EF4-FFF2-40B4-BE49-F238E27FC236}">
                    <a16:creationId xmlns:a16="http://schemas.microsoft.com/office/drawing/2014/main" id="{00000000-0008-0000-0000-000001040000}"/>
                  </a:ext>
                </a:extLst>
              </xdr:cNvPr>
              <xdr:cNvSpPr/>
            </xdr:nvSpPr>
            <xdr:spPr bwMode="auto">
              <a:xfrm>
                <a:off x="5627621" y="299412"/>
                <a:ext cx="1049702" cy="2272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de-CH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Deutsch</a:t>
                </a:r>
              </a:p>
            </xdr:txBody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050" name="Option Button 2" hidden="1">
                <a:extLst>
                  <a:ext uri="{63B3BB69-23CF-44E3-9099-C40C66FF867C}">
                    <a14:compatExt spid="_x0000_s2050"/>
                  </a:ext>
                  <a:ext uri="{FF2B5EF4-FFF2-40B4-BE49-F238E27FC236}">
                    <a16:creationId xmlns:a16="http://schemas.microsoft.com/office/drawing/2014/main" id="{00000000-0008-0000-0000-000002040000}"/>
                  </a:ext>
                </a:extLst>
              </xdr:cNvPr>
              <xdr:cNvSpPr/>
            </xdr:nvSpPr>
            <xdr:spPr bwMode="auto">
              <a:xfrm>
                <a:off x="5627621" y="485376"/>
                <a:ext cx="1407047" cy="2066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de-CH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Rumantsch Grischun</a:t>
                </a:r>
              </a:p>
            </xdr:txBody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051" name="Option Button 3" hidden="1">
                <a:extLst>
                  <a:ext uri="{63B3BB69-23CF-44E3-9099-C40C66FF867C}">
                    <a14:compatExt spid="_x0000_s2051"/>
                  </a:ext>
                  <a:ext uri="{FF2B5EF4-FFF2-40B4-BE49-F238E27FC236}">
                    <a16:creationId xmlns:a16="http://schemas.microsoft.com/office/drawing/2014/main" id="{00000000-0008-0000-0000-000003040000}"/>
                  </a:ext>
                </a:extLst>
              </xdr:cNvPr>
              <xdr:cNvSpPr/>
            </xdr:nvSpPr>
            <xdr:spPr bwMode="auto">
              <a:xfrm>
                <a:off x="5627621" y="650673"/>
                <a:ext cx="1049702" cy="2272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de-CH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Italiano</a:t>
                </a:r>
              </a:p>
            </xdr:txBody>
          </xdr:sp>
        </mc:Choice>
        <mc:Fallback/>
      </mc:AlternateContent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t.gr.ch\kt\folien\id085%20Nov%2000;%20Vorlage%20IBR,%20Alpine%20Liga,%20cko\Daten%20aus%20IBRta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D"/>
      <sheetName val="E"/>
      <sheetName val="F"/>
      <sheetName val="G"/>
      <sheetName val="H"/>
      <sheetName val="DIV"/>
      <sheetName val="Nachhaltigkeit"/>
    </sheetNames>
    <sheetDataSet>
      <sheetData sheetId="0">
        <row r="1">
          <cell r="A1" t="str">
            <v>O2a/i40bAGWr000</v>
          </cell>
        </row>
        <row r="2">
          <cell r="A2" t="str">
            <v>JUL 13, 2000</v>
          </cell>
        </row>
        <row r="4">
          <cell r="A4" t="str">
            <v>Real hourly productivity</v>
          </cell>
        </row>
        <row r="5">
          <cell r="A5" t="str">
            <v>in USD, PPP 1990</v>
          </cell>
        </row>
        <row r="8">
          <cell r="A8" t="str">
            <v>AGGREGATE ECONOMY</v>
          </cell>
        </row>
        <row r="12">
          <cell r="B12">
            <v>1999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6.xml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50"/>
  <sheetViews>
    <sheetView tabSelected="1" workbookViewId="0"/>
  </sheetViews>
  <sheetFormatPr baseColWidth="10" defaultRowHeight="14.25" x14ac:dyDescent="0.2"/>
  <cols>
    <col min="1" max="1" width="15.7109375" style="1" customWidth="1"/>
    <col min="2" max="2" width="32.140625" style="1" customWidth="1"/>
    <col min="3" max="11" width="11.42578125" style="1" customWidth="1"/>
    <col min="12" max="16384" width="11.42578125" style="1"/>
  </cols>
  <sheetData>
    <row r="1" spans="1:11" s="18" customFormat="1" ht="12.75" x14ac:dyDescent="0.2"/>
    <row r="2" spans="1:11" s="18" customFormat="1" ht="15.75" x14ac:dyDescent="0.25">
      <c r="B2" s="2"/>
      <c r="C2" s="19"/>
      <c r="D2" s="19"/>
    </row>
    <row r="3" spans="1:11" s="18" customFormat="1" ht="15.75" x14ac:dyDescent="0.25">
      <c r="B3" s="2"/>
      <c r="C3" s="19"/>
      <c r="D3" s="19"/>
    </row>
    <row r="4" spans="1:11" s="18" customFormat="1" ht="15.75" x14ac:dyDescent="0.25">
      <c r="B4" s="2"/>
      <c r="C4" s="19"/>
      <c r="D4" s="19"/>
    </row>
    <row r="5" spans="1:11" s="18" customFormat="1" ht="12.75" x14ac:dyDescent="0.2"/>
    <row r="6" spans="1:11" s="18" customFormat="1" ht="12.75" x14ac:dyDescent="0.2"/>
    <row r="7" spans="1:11" ht="15.75" x14ac:dyDescent="0.2">
      <c r="A7" s="43" t="str">
        <f>VLOOKUP("&lt;Fachbereich&gt;",Uebersetzungen!$B$3:$E$31,Uebersetzungen!$B$2+1,FALSE)</f>
        <v>Daten &amp; Statistik</v>
      </c>
      <c r="B7" s="43"/>
      <c r="C7" s="43"/>
      <c r="D7" s="43"/>
      <c r="E7" s="3"/>
      <c r="F7" s="3"/>
      <c r="G7" s="3"/>
      <c r="H7" s="3"/>
      <c r="I7" s="3"/>
    </row>
    <row r="8" spans="1:11" ht="15" x14ac:dyDescent="0.2">
      <c r="A8" s="4"/>
      <c r="B8" s="3"/>
      <c r="C8" s="3"/>
      <c r="D8" s="3"/>
      <c r="E8" s="3"/>
      <c r="F8" s="3"/>
      <c r="G8" s="3"/>
      <c r="H8" s="3"/>
      <c r="I8" s="3"/>
    </row>
    <row r="9" spans="1:11" ht="18" x14ac:dyDescent="0.2">
      <c r="A9" s="44" t="str">
        <f>VLOOKUP("&lt;Titel&gt;",Uebersetzungen!$B$3:$E$93,Uebersetzungen!$B$2+1,FALSE)</f>
        <v>Bündner Wirtschaftsprognose - Sommer 2024</v>
      </c>
      <c r="B9" s="44"/>
      <c r="C9" s="44"/>
      <c r="D9" s="44"/>
      <c r="E9" s="44"/>
      <c r="F9" s="44"/>
      <c r="G9" s="44"/>
    </row>
    <row r="10" spans="1:11" ht="15" thickBot="1" x14ac:dyDescent="0.25"/>
    <row r="11" spans="1:11" ht="14.25" customHeight="1" x14ac:dyDescent="0.2">
      <c r="A11" s="45" t="str">
        <f>VLOOKUP("&lt;SpaltenTitel_1&gt;",Uebersetzungen!$B$3:$E$93,Uebersetzungen!$B$2+1,FALSE)</f>
        <v>Region</v>
      </c>
      <c r="B11" s="47" t="str">
        <f>VLOOKUP("&lt;SpaltenTitel_2&gt;",Uebersetzungen!$B$3:$E$93,Uebersetzungen!$B$2+1,FALSE)</f>
        <v>Branche</v>
      </c>
      <c r="C11" s="41" t="str">
        <f>VLOOKUP("&lt;SpaltenTitel_3&gt;",Uebersetzungen!$B$3:$E$93,Uebersetzungen!$B$2+1,FALSE)</f>
        <v>Nominelle Wertschöpfung</v>
      </c>
      <c r="D11" s="41"/>
      <c r="E11" s="41"/>
      <c r="F11" s="41" t="str">
        <f>VLOOKUP("&lt;SpaltenTitel_4&gt;",Uebersetzungen!$B$3:$E$93,Uebersetzungen!$B$2+1,FALSE)</f>
        <v>Reale Wertschöpfung</v>
      </c>
      <c r="G11" s="41"/>
      <c r="H11" s="41"/>
      <c r="I11" s="41" t="str">
        <f>VLOOKUP("&lt;SpaltenTitel_5&gt;",Uebersetzungen!$B$3:$E$93,Uebersetzungen!$B$2+1,FALSE)</f>
        <v>Beschäftigte (VZÄ)</v>
      </c>
      <c r="J11" s="41"/>
      <c r="K11" s="42"/>
    </row>
    <row r="12" spans="1:11" ht="15" x14ac:dyDescent="0.2">
      <c r="A12" s="46"/>
      <c r="B12" s="48"/>
      <c r="C12" s="34">
        <v>2023</v>
      </c>
      <c r="D12" s="34">
        <v>2024</v>
      </c>
      <c r="E12" s="34">
        <v>2025</v>
      </c>
      <c r="F12" s="34">
        <v>2023</v>
      </c>
      <c r="G12" s="34">
        <v>2024</v>
      </c>
      <c r="H12" s="34">
        <v>2025</v>
      </c>
      <c r="I12" s="34">
        <v>2023</v>
      </c>
      <c r="J12" s="34">
        <v>2024</v>
      </c>
      <c r="K12" s="35">
        <v>2025</v>
      </c>
    </row>
    <row r="13" spans="1:11" x14ac:dyDescent="0.2">
      <c r="A13" s="27" t="str">
        <f>VLOOKUP("&lt;Zeilentitel_1&gt;",Uebersetzungen!$B$3:$E$93,Uebersetzungen!$B$2+1,FALSE)</f>
        <v>Schweiz</v>
      </c>
      <c r="B13" s="9" t="str">
        <f>VLOOKUP("&lt;Zeilentitel_3&gt;",Uebersetzungen!$B$3:$E$93,Uebersetzungen!$B$2+1,FALSE)</f>
        <v>Gesamtwirtschaft</v>
      </c>
      <c r="C13" s="17">
        <v>1.8584987135771058</v>
      </c>
      <c r="D13" s="16">
        <v>2.5630230395702114</v>
      </c>
      <c r="E13" s="16">
        <v>2.3806106028210792</v>
      </c>
      <c r="F13" s="16">
        <v>0.80148212729896995</v>
      </c>
      <c r="G13" s="16">
        <v>1.6056383725693999</v>
      </c>
      <c r="H13" s="16">
        <v>1.3019751923497001</v>
      </c>
      <c r="I13" s="16">
        <v>1.8683284363922468</v>
      </c>
      <c r="J13" s="16">
        <v>1.0579860345159915</v>
      </c>
      <c r="K13" s="38">
        <v>0.17391746253846918</v>
      </c>
    </row>
    <row r="14" spans="1:11" x14ac:dyDescent="0.2">
      <c r="A14" s="27" t="str">
        <f>VLOOKUP("&lt;Zeilentitel_2&gt;",Uebersetzungen!$B$3:$E$93,Uebersetzungen!$B$2+1,FALSE)</f>
        <v>Graubünden</v>
      </c>
      <c r="B14" s="10" t="str">
        <f>VLOOKUP("&lt;Zeilentitel_3&gt;",Uebersetzungen!$B$3:$E$93,Uebersetzungen!$B$2+1,FALSE)</f>
        <v>Gesamtwirtschaft</v>
      </c>
      <c r="C14" s="17">
        <v>3.4402578759306692</v>
      </c>
      <c r="D14" s="17">
        <v>2.7973821747748104</v>
      </c>
      <c r="E14" s="17">
        <v>2.666426086256962</v>
      </c>
      <c r="F14" s="17">
        <v>0.55849816660200002</v>
      </c>
      <c r="G14" s="17">
        <v>1.36464260519</v>
      </c>
      <c r="H14" s="17">
        <v>1.5526709850092</v>
      </c>
      <c r="I14" s="17">
        <v>1.3825749084536625</v>
      </c>
      <c r="J14" s="17">
        <v>0.89841842214336509</v>
      </c>
      <c r="K14" s="39">
        <v>0.44276074383716946</v>
      </c>
    </row>
    <row r="15" spans="1:11" x14ac:dyDescent="0.2">
      <c r="A15" s="27" t="str">
        <f>VLOOKUP("&lt;Zeilentitel_2&gt;",Uebersetzungen!$B$3:$E$93,Uebersetzungen!$B$2+1,FALSE)</f>
        <v>Graubünden</v>
      </c>
      <c r="B15" s="10" t="str">
        <f>VLOOKUP("&lt;Zeilentitel_4&gt;",Uebersetzungen!$B$3:$E$93,Uebersetzungen!$B$2+1,FALSE)</f>
        <v>Primärer Sektor</v>
      </c>
      <c r="C15" s="15">
        <v>0.60853930046330618</v>
      </c>
      <c r="D15" s="15">
        <v>-9.2002638625089617E-2</v>
      </c>
      <c r="E15" s="15">
        <v>3.4358365888216582</v>
      </c>
      <c r="F15" s="15">
        <v>-3.2306371476383999</v>
      </c>
      <c r="G15" s="15">
        <v>-2.2095254794020001</v>
      </c>
      <c r="H15" s="15">
        <v>1.5505944336712001</v>
      </c>
      <c r="I15" s="15">
        <v>1.2052322783545009</v>
      </c>
      <c r="J15" s="15">
        <v>-0.5698931255217019</v>
      </c>
      <c r="K15" s="40">
        <v>0.18009446152603914</v>
      </c>
    </row>
    <row r="16" spans="1:11" x14ac:dyDescent="0.2">
      <c r="A16" s="27" t="str">
        <f>VLOOKUP("&lt;Zeilentitel_2&gt;",Uebersetzungen!$B$3:$E$93,Uebersetzungen!$B$2+1,FALSE)</f>
        <v>Graubünden</v>
      </c>
      <c r="B16" s="10" t="str">
        <f>VLOOKUP("&lt;Zeilentitel_5&gt;",Uebersetzungen!$B$3:$E$93,Uebersetzungen!$B$2+1,FALSE)</f>
        <v>Sekundärer Sektor</v>
      </c>
      <c r="C16" s="15">
        <v>4.2076876507158403</v>
      </c>
      <c r="D16" s="15">
        <v>2.1982641889258758</v>
      </c>
      <c r="E16" s="15">
        <v>3.0939957907519471</v>
      </c>
      <c r="F16" s="15">
        <v>-0.66502095459224997</v>
      </c>
      <c r="G16" s="15">
        <v>0.61379810914321997</v>
      </c>
      <c r="H16" s="15">
        <v>1.6551330750383999</v>
      </c>
      <c r="I16" s="15">
        <v>1.8408825026329936</v>
      </c>
      <c r="J16" s="15">
        <v>0.35864132304845953</v>
      </c>
      <c r="K16" s="40">
        <v>0.45215820710372157</v>
      </c>
    </row>
    <row r="17" spans="1:11" x14ac:dyDescent="0.2">
      <c r="A17" s="27" t="str">
        <f>VLOOKUP("&lt;Zeilentitel_2&gt;",Uebersetzungen!$B$3:$E$93,Uebersetzungen!$B$2+1,FALSE)</f>
        <v>Graubünden</v>
      </c>
      <c r="B17" s="10" t="str">
        <f>VLOOKUP("&lt;Zeilentitel_6&gt;",Uebersetzungen!$B$3:$E$93,Uebersetzungen!$B$2+1,FALSE)</f>
        <v>Tertiärer Sektor</v>
      </c>
      <c r="C17" s="15">
        <v>3.2253654501152624</v>
      </c>
      <c r="D17" s="15">
        <v>3.0728727889716794</v>
      </c>
      <c r="E17" s="15">
        <v>2.4981022206149675</v>
      </c>
      <c r="F17" s="15">
        <v>1.0649269735502001</v>
      </c>
      <c r="G17" s="15">
        <v>1.7235179184336999</v>
      </c>
      <c r="H17" s="15">
        <v>1.5228500708324</v>
      </c>
      <c r="I17" s="15">
        <v>1.2448701311937356</v>
      </c>
      <c r="J17" s="15">
        <v>1.1493466500758842</v>
      </c>
      <c r="K17" s="40">
        <v>0.4532583303017077</v>
      </c>
    </row>
    <row r="18" spans="1:11" x14ac:dyDescent="0.2">
      <c r="A18" s="27" t="str">
        <f>VLOOKUP("&lt;Zeilentitel_2&gt;",Uebersetzungen!$B$3:$E$93,Uebersetzungen!$B$2+1,FALSE)</f>
        <v>Graubünden</v>
      </c>
      <c r="B18" s="10" t="str">
        <f>VLOOKUP("&lt;Zeilentitel_7&gt;",Uebersetzungen!$B$3:$E$93,Uebersetzungen!$B$2+1,FALSE)</f>
        <v>Tourismus</v>
      </c>
      <c r="C18" s="15">
        <v>10.837497156759582</v>
      </c>
      <c r="D18" s="15">
        <v>8.0790460339113395</v>
      </c>
      <c r="E18" s="15">
        <v>4.8357811862923512</v>
      </c>
      <c r="F18" s="15">
        <v>5.9520103278766996</v>
      </c>
      <c r="G18" s="15">
        <v>6.2559559995351997</v>
      </c>
      <c r="H18" s="15">
        <v>2.3860800888193001</v>
      </c>
      <c r="I18" s="15">
        <v>-0.12138446567408323</v>
      </c>
      <c r="J18" s="15">
        <v>1.6272457876858653</v>
      </c>
      <c r="K18" s="40">
        <v>0.45900487182919392</v>
      </c>
    </row>
    <row r="19" spans="1:11" x14ac:dyDescent="0.2">
      <c r="A19" s="27" t="str">
        <f>VLOOKUP("&lt;Zeilentitel_2&gt;",Uebersetzungen!$B$3:$E$93,Uebersetzungen!$B$2+1,FALSE)</f>
        <v>Graubünden</v>
      </c>
      <c r="B19" s="10" t="str">
        <f>VLOOKUP("&lt;Zeilentitel_8&gt;",Uebersetzungen!$B$3:$E$93,Uebersetzungen!$B$2+1,FALSE)</f>
        <v>Bauwirtschaft</v>
      </c>
      <c r="C19" s="15">
        <v>5.5856585414823883</v>
      </c>
      <c r="D19" s="15">
        <v>1.6269502046383195</v>
      </c>
      <c r="E19" s="15">
        <v>1.1474930944696098</v>
      </c>
      <c r="F19" s="15">
        <v>1.7621521078675</v>
      </c>
      <c r="G19" s="15">
        <v>1.1206818846269999</v>
      </c>
      <c r="H19" s="15">
        <v>1.3011646067913001</v>
      </c>
      <c r="I19" s="15">
        <v>1.4475918387213511</v>
      </c>
      <c r="J19" s="15">
        <v>-9.4469744001557387E-2</v>
      </c>
      <c r="K19" s="40">
        <v>0.43930596019555423</v>
      </c>
    </row>
    <row r="20" spans="1:11" x14ac:dyDescent="0.2">
      <c r="A20" s="27" t="str">
        <f>VLOOKUP("&lt;Zeilentitel_2&gt;",Uebersetzungen!$B$3:$E$93,Uebersetzungen!$B$2+1,FALSE)</f>
        <v>Graubünden</v>
      </c>
      <c r="B20" s="10" t="str">
        <f>VLOOKUP("&lt;Zeilentitel_9&gt;",Uebersetzungen!$B$3:$E$93,Uebersetzungen!$B$2+1,FALSE)</f>
        <v>Exportindustrie</v>
      </c>
      <c r="C20" s="15">
        <v>1.6653858428796724</v>
      </c>
      <c r="D20" s="15">
        <v>3.8668781057915567</v>
      </c>
      <c r="E20" s="15">
        <v>5.0917796965471211</v>
      </c>
      <c r="F20" s="15">
        <v>-0.17273676049195999</v>
      </c>
      <c r="G20" s="15">
        <v>1.0990692784274001</v>
      </c>
      <c r="H20" s="15">
        <v>2.6131056263743999</v>
      </c>
      <c r="I20" s="15">
        <v>2.8330062395562976</v>
      </c>
      <c r="J20" s="15">
        <v>1.0675899440347649</v>
      </c>
      <c r="K20" s="40">
        <v>0.70380622908926682</v>
      </c>
    </row>
    <row r="21" spans="1:11" x14ac:dyDescent="0.2">
      <c r="A21" s="27" t="str">
        <f>VLOOKUP("&lt;Zeilentitel_2&gt;",Uebersetzungen!$B$3:$E$93,Uebersetzungen!$B$2+1,FALSE)</f>
        <v>Graubünden</v>
      </c>
      <c r="B21" s="10" t="str">
        <f>VLOOKUP("&lt;Zeilentitel_10&gt;",Uebersetzungen!$B$3:$E$93,Uebersetzungen!$B$2+1,FALSE)</f>
        <v>Handel</v>
      </c>
      <c r="C21" s="15">
        <v>-0.84950877574753747</v>
      </c>
      <c r="D21" s="15">
        <v>1.4937980583184469</v>
      </c>
      <c r="E21" s="15">
        <v>5.704395842201393E-3</v>
      </c>
      <c r="F21" s="15">
        <v>1.1544134890827</v>
      </c>
      <c r="G21" s="15">
        <v>0.38170052512785002</v>
      </c>
      <c r="H21" s="15">
        <v>1.4073927571147</v>
      </c>
      <c r="I21" s="15">
        <v>1.2307991572930064</v>
      </c>
      <c r="J21" s="15">
        <v>0.81357237993022125</v>
      </c>
      <c r="K21" s="40">
        <v>-0.61072290253387962</v>
      </c>
    </row>
    <row r="22" spans="1:11" ht="15" thickBot="1" x14ac:dyDescent="0.25">
      <c r="A22" s="28" t="str">
        <f>VLOOKUP("&lt;Zeilentitel_2&gt;",Uebersetzungen!$B$3:$E$93,Uebersetzungen!$B$2+1,FALSE)</f>
        <v>Graubünden</v>
      </c>
      <c r="B22" s="29" t="str">
        <f>VLOOKUP("&lt;Zeilentitel_11&gt;",Uebersetzungen!$B$3:$E$93,Uebersetzungen!$B$2+1,FALSE)</f>
        <v>Energie- und Wasserversorgung</v>
      </c>
      <c r="C22" s="30">
        <v>20.403983632219621</v>
      </c>
      <c r="D22" s="30">
        <v>3.2412471299112724</v>
      </c>
      <c r="E22" s="30">
        <v>2.2681900187130424</v>
      </c>
      <c r="F22" s="30">
        <v>0.70178241397959995</v>
      </c>
      <c r="G22" s="30">
        <v>1.2183468512500999</v>
      </c>
      <c r="H22" s="30">
        <v>0.50735967437846996</v>
      </c>
      <c r="I22" s="30">
        <v>2.857435526015351</v>
      </c>
      <c r="J22" s="30">
        <v>1.2578033983058674</v>
      </c>
      <c r="K22" s="31">
        <v>1.79896339487874</v>
      </c>
    </row>
    <row r="23" spans="1:11" ht="15" thickBot="1" x14ac:dyDescent="0.25"/>
    <row r="24" spans="1:11" ht="15" x14ac:dyDescent="0.25">
      <c r="A24" s="45" t="str">
        <f>VLOOKUP("&lt;SpaltenTitel_1&gt;",Uebersetzungen!$B$3:$E$93,Uebersetzungen!$B$2+1,FALSE)</f>
        <v>Region</v>
      </c>
      <c r="B24" s="36"/>
      <c r="C24" s="41" t="str">
        <f>VLOOKUP("&lt;SpaltenTitel_6&gt;",Uebersetzungen!$B$3:$E$93,Uebersetzungen!$B$2+1,FALSE)</f>
        <v>Nominal</v>
      </c>
      <c r="D24" s="41"/>
      <c r="E24" s="41"/>
      <c r="F24" s="41" t="str">
        <f>VLOOKUP("&lt;SpaltenTitel_7&gt;",Uebersetzungen!$B$3:$E$93,Uebersetzungen!$B$2+1,FALSE)</f>
        <v>Real</v>
      </c>
      <c r="G24" s="41"/>
      <c r="H24" s="42"/>
    </row>
    <row r="25" spans="1:11" ht="15" x14ac:dyDescent="0.25">
      <c r="A25" s="46"/>
      <c r="B25" s="37"/>
      <c r="C25" s="34">
        <v>2023</v>
      </c>
      <c r="D25" s="34">
        <v>2024</v>
      </c>
      <c r="E25" s="34">
        <v>2025</v>
      </c>
      <c r="F25" s="34">
        <v>2023</v>
      </c>
      <c r="G25" s="34">
        <v>2024</v>
      </c>
      <c r="H25" s="35">
        <v>2025</v>
      </c>
    </row>
    <row r="26" spans="1:11" x14ac:dyDescent="0.2">
      <c r="A26" s="32" t="str">
        <f>VLOOKUP("&lt;Zeilentitel_1&gt;",Uebersetzungen!$B$3:$E$93,Uebersetzungen!$B$2+1,FALSE)</f>
        <v>Schweiz</v>
      </c>
      <c r="B26" s="9" t="str">
        <f>VLOOKUP("&lt;Zeilentitel_12&gt;",Uebersetzungen!$B$3:$E$93,Uebersetzungen!$B$2+1,FALSE)</f>
        <v>Bruttoinlandsprodukt</v>
      </c>
      <c r="C26" s="14">
        <v>1.7375028873425435</v>
      </c>
      <c r="D26" s="14">
        <v>2.9438986725419625</v>
      </c>
      <c r="E26" s="14">
        <v>2.3806091759970087</v>
      </c>
      <c r="F26" s="14">
        <v>0.68864851695676998</v>
      </c>
      <c r="G26" s="14">
        <v>1.5000287036891999</v>
      </c>
      <c r="H26" s="33">
        <v>1.4786316326649001</v>
      </c>
    </row>
    <row r="27" spans="1:11" ht="15" thickBot="1" x14ac:dyDescent="0.25">
      <c r="A27" s="28" t="str">
        <f>VLOOKUP("&lt;Zeilentitel_2&gt;",Uebersetzungen!$B$3:$E$93,Uebersetzungen!$B$2+1,FALSE)</f>
        <v>Graubünden</v>
      </c>
      <c r="B27" s="29" t="str">
        <f>VLOOKUP("&lt;Zeilentitel_12&gt;",Uebersetzungen!$B$3:$E$93,Uebersetzungen!$B$2+1,FALSE)</f>
        <v>Bruttoinlandsprodukt</v>
      </c>
      <c r="C27" s="30">
        <v>3.2948764108052444</v>
      </c>
      <c r="D27" s="30">
        <v>3.1925540216603139</v>
      </c>
      <c r="E27" s="30">
        <v>2.6479676791153821</v>
      </c>
      <c r="F27" s="30">
        <v>0.64774533349198005</v>
      </c>
      <c r="G27" s="30">
        <v>1.4536746264735001</v>
      </c>
      <c r="H27" s="31">
        <v>1.4472396164039001</v>
      </c>
    </row>
    <row r="29" spans="1:11" x14ac:dyDescent="0.2">
      <c r="A29" s="1" t="str">
        <f>VLOOKUP("&lt;Legende_1&gt;",Uebersetzungen!$B$3:$E$93,Uebersetzungen!$B$2+1,FALSE)</f>
        <v>Nominelle Bruttowertschöpfung in Millionen CHF, zu Herstellungspreisen und zu laufenden Preisen</v>
      </c>
      <c r="G29" s="1" t="str">
        <f>VLOOKUP("&lt;Legende_6&gt;",Uebersetzungen!$B$3:$E$93,Uebersetzungen!$B$2+1,FALSE)</f>
        <v>Veränderung in % pro Jahr</v>
      </c>
    </row>
    <row r="30" spans="1:11" x14ac:dyDescent="0.2">
      <c r="A30" s="1" t="str">
        <f>VLOOKUP("&lt;Legende_2&gt;",Uebersetzungen!$B$3:$E$93,Uebersetzungen!$B$2+1,FALSE)</f>
        <v>Reale Bruttowertschöpfung in Millionen CHF, zu Herstellungspreisen und zu Preisen des Vorjahres</v>
      </c>
      <c r="G30" s="1" t="str">
        <f>VLOOKUP("&lt;Legende_6&gt;",Uebersetzungen!$B$3:$E$93,Uebersetzungen!$B$2+1,FALSE)</f>
        <v>Veränderung in % pro Jahr</v>
      </c>
    </row>
    <row r="31" spans="1:11" x14ac:dyDescent="0.2">
      <c r="A31" s="1" t="str">
        <f>VLOOKUP("&lt;Legende_3&gt;",Uebersetzungen!$B$3:$E$93,Uebersetzungen!$B$2+1,FALSE)</f>
        <v xml:space="preserve">Beschäftigte Vollzeitäquivalent (VZÄ) </v>
      </c>
      <c r="G31" s="1" t="str">
        <f>VLOOKUP("&lt;Legende_6&gt;",Uebersetzungen!$B$3:$E$93,Uebersetzungen!$B$2+1,FALSE)</f>
        <v>Veränderung in % pro Jahr</v>
      </c>
    </row>
    <row r="32" spans="1:11" x14ac:dyDescent="0.2">
      <c r="A32" s="1" t="str">
        <f>VLOOKUP("&lt;Legende_4&gt;",Uebersetzungen!$B$3:$E$93,Uebersetzungen!$B$2+1,FALSE)</f>
        <v>Nominelles Bruttoinlandsprodukt in Millionen CHF, zu Herstellungspreisen und zu laufenden Preisen</v>
      </c>
      <c r="G32" s="1" t="str">
        <f>VLOOKUP("&lt;Legende_6&gt;",Uebersetzungen!$B$3:$E$93,Uebersetzungen!$B$2+1,FALSE)</f>
        <v>Veränderung in % pro Jahr</v>
      </c>
    </row>
    <row r="33" spans="1:9" x14ac:dyDescent="0.2">
      <c r="A33" s="1" t="str">
        <f>VLOOKUP("&lt;Legende_5&gt;",Uebersetzungen!$B$3:$E$93,Uebersetzungen!$B$2+1,FALSE)</f>
        <v>Reales Bruttoinlandsprodukt in Millionen CHF, zu Herstellungspreisen und zu Preisen des Vorjahrs</v>
      </c>
      <c r="G33" s="1" t="str">
        <f>VLOOKUP("&lt;Legende_6&gt;",Uebersetzungen!$B$3:$E$93,Uebersetzungen!$B$2+1,FALSE)</f>
        <v>Veränderung in % pro Jahr</v>
      </c>
    </row>
    <row r="35" spans="1:9" x14ac:dyDescent="0.2">
      <c r="A35" s="1" t="str">
        <f>VLOOKUP("&lt;Quelle_1&gt;",Uebersetzungen!$B$3:$E$93,Uebersetzungen!$B$2+1,FALSE)</f>
        <v>Quelle: BAK Economics</v>
      </c>
    </row>
    <row r="36" spans="1:9" x14ac:dyDescent="0.2">
      <c r="A36" s="1" t="str">
        <f>VLOOKUP("&lt;Aktualisierung&gt;",Uebersetzungen!$B$3:$E$100,Uebersetzungen!$B$2+1,FALSE)</f>
        <v>Letztmals aktualisiert am: 08.10.2024</v>
      </c>
    </row>
    <row r="41" spans="1:9" x14ac:dyDescent="0.2">
      <c r="I41" s="11"/>
    </row>
    <row r="50" spans="4:5" x14ac:dyDescent="0.2">
      <c r="D50" s="11"/>
      <c r="E50" s="11"/>
    </row>
  </sheetData>
  <sheetProtection sheet="1" objects="1" scenarios="1"/>
  <mergeCells count="10">
    <mergeCell ref="I11:K11"/>
    <mergeCell ref="C24:E24"/>
    <mergeCell ref="F24:H24"/>
    <mergeCell ref="A7:D7"/>
    <mergeCell ref="A9:G9"/>
    <mergeCell ref="C11:E11"/>
    <mergeCell ref="F11:H11"/>
    <mergeCell ref="A11:A12"/>
    <mergeCell ref="B11:B12"/>
    <mergeCell ref="A24:A25"/>
  </mergeCells>
  <phoneticPr fontId="2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Option Button 1">
              <controlPr defaultSize="0" autoFill="0" autoLine="0" autoPict="0">
                <anchor moveWithCells="1">
                  <from>
                    <xdr:col>5</xdr:col>
                    <xdr:colOff>133350</xdr:colOff>
                    <xdr:row>1</xdr:row>
                    <xdr:rowOff>114300</xdr:rowOff>
                  </from>
                  <to>
                    <xdr:col>6</xdr:col>
                    <xdr:colOff>390525</xdr:colOff>
                    <xdr:row>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Option Button 2">
              <controlPr defaultSize="0" autoFill="0" autoLine="0" autoPict="0">
                <anchor moveWithCells="1">
                  <from>
                    <xdr:col>5</xdr:col>
                    <xdr:colOff>133350</xdr:colOff>
                    <xdr:row>2</xdr:row>
                    <xdr:rowOff>104775</xdr:rowOff>
                  </from>
                  <to>
                    <xdr:col>6</xdr:col>
                    <xdr:colOff>733425</xdr:colOff>
                    <xdr:row>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Option Button 3">
              <controlPr defaultSize="0" autoFill="0" autoLine="0" autoPict="0">
                <anchor moveWithCells="1">
                  <from>
                    <xdr:col>5</xdr:col>
                    <xdr:colOff>133350</xdr:colOff>
                    <xdr:row>3</xdr:row>
                    <xdr:rowOff>66675</xdr:rowOff>
                  </from>
                  <to>
                    <xdr:col>6</xdr:col>
                    <xdr:colOff>390525</xdr:colOff>
                    <xdr:row>4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50"/>
  <sheetViews>
    <sheetView workbookViewId="0"/>
  </sheetViews>
  <sheetFormatPr baseColWidth="10" defaultRowHeight="12.75" x14ac:dyDescent="0.2"/>
  <cols>
    <col min="1" max="1" width="32" style="5" customWidth="1"/>
    <col min="2" max="2" width="21.5703125" style="5" customWidth="1"/>
    <col min="3" max="16384" width="11.42578125" style="5"/>
  </cols>
  <sheetData>
    <row r="1" spans="1:9" s="18" customFormat="1" x14ac:dyDescent="0.2"/>
    <row r="2" spans="1:9" s="18" customFormat="1" ht="15.75" x14ac:dyDescent="0.25">
      <c r="B2" s="2"/>
      <c r="C2" s="19"/>
      <c r="D2" s="19"/>
    </row>
    <row r="3" spans="1:9" s="18" customFormat="1" ht="15.75" x14ac:dyDescent="0.25">
      <c r="B3" s="2"/>
      <c r="C3" s="19"/>
      <c r="D3" s="19"/>
    </row>
    <row r="4" spans="1:9" s="18" customFormat="1" ht="15.75" x14ac:dyDescent="0.25">
      <c r="B4" s="2"/>
      <c r="C4" s="19"/>
      <c r="D4" s="19"/>
    </row>
    <row r="5" spans="1:9" s="18" customFormat="1" x14ac:dyDescent="0.2"/>
    <row r="6" spans="1:9" s="18" customFormat="1" x14ac:dyDescent="0.2"/>
    <row r="7" spans="1:9" s="6" customFormat="1" ht="15.75" customHeight="1" x14ac:dyDescent="0.2">
      <c r="A7" s="43" t="str">
        <f>VLOOKUP("&lt;Fachbereich&gt;",Uebersetzungen!$B$3:$E$118,Uebersetzungen!$B$2+1,FALSE)</f>
        <v>Daten &amp; Statistik</v>
      </c>
      <c r="B7" s="43"/>
      <c r="C7" s="43"/>
      <c r="D7" s="43"/>
      <c r="E7" s="7"/>
      <c r="F7" s="7"/>
      <c r="G7" s="7"/>
      <c r="H7" s="7"/>
      <c r="I7" s="7"/>
    </row>
    <row r="8" spans="1:9" ht="15" customHeight="1" x14ac:dyDescent="0.2"/>
    <row r="9" spans="1:9" s="6" customFormat="1" ht="18" x14ac:dyDescent="0.25">
      <c r="A9" s="8" t="str">
        <f>VLOOKUP("&lt;T2Titel&gt;",Uebersetzungen!$B$3:$E$118,Uebersetzungen!$B$2+1,FALSE)</f>
        <v>Definition der Branchen nach NOGA 08:</v>
      </c>
    </row>
    <row r="10" spans="1:9" s="6" customFormat="1" ht="14.25" x14ac:dyDescent="0.2"/>
    <row r="11" spans="1:9" s="6" customFormat="1" ht="14.25" x14ac:dyDescent="0.2">
      <c r="A11" s="6" t="str">
        <f>VLOOKUP("&lt;T2Zeilentitel_1&gt;",Uebersetzungen!$B$3:$E$118,Uebersetzungen!$B$2+1,FALSE)</f>
        <v>Tourismus:</v>
      </c>
      <c r="B11" s="6" t="s">
        <v>19</v>
      </c>
      <c r="C11" s="6" t="str">
        <f>VLOOKUP("&lt;T2Zeilentitel_2.1&gt;",Uebersetzungen!$B$3:$E$118,Uebersetzungen!$B$2+1,FALSE)</f>
        <v>Beherbergung</v>
      </c>
    </row>
    <row r="12" spans="1:9" s="6" customFormat="1" ht="14.25" x14ac:dyDescent="0.2">
      <c r="B12" s="6" t="s">
        <v>20</v>
      </c>
      <c r="C12" s="6" t="str">
        <f>VLOOKUP("&lt;T2Zeilentitel_2.2&gt;",Uebersetzungen!$B$3:$E$118,Uebersetzungen!$B$2+1,FALSE)</f>
        <v>Gastronomie</v>
      </c>
    </row>
    <row r="13" spans="1:9" s="6" customFormat="1" ht="14.25" x14ac:dyDescent="0.2">
      <c r="B13" s="6" t="s">
        <v>21</v>
      </c>
      <c r="C13" s="6" t="str">
        <f>VLOOKUP("&lt;T2Zeilentitel_2.3&gt;",Uebersetzungen!$B$3:$E$118,Uebersetzungen!$B$2+1,FALSE)</f>
        <v>Landverkehr</v>
      </c>
    </row>
    <row r="14" spans="1:9" s="6" customFormat="1" ht="14.25" x14ac:dyDescent="0.2">
      <c r="B14" s="6" t="s">
        <v>22</v>
      </c>
      <c r="C14" s="6" t="str">
        <f>VLOOKUP("&lt;T2Zeilentitel_2.4&gt;",Uebersetzungen!$B$3:$E$118,Uebersetzungen!$B$2+1,FALSE)</f>
        <v>Schifffahrt</v>
      </c>
      <c r="G14" s="12"/>
      <c r="H14" s="12"/>
    </row>
    <row r="15" spans="1:9" s="6" customFormat="1" ht="14.25" x14ac:dyDescent="0.2">
      <c r="B15" s="6" t="s">
        <v>23</v>
      </c>
      <c r="C15" s="6" t="str">
        <f>VLOOKUP("&lt;T2Zeilentitel_2.5&gt;",Uebersetzungen!$B$3:$E$118,Uebersetzungen!$B$2+1,FALSE)</f>
        <v>Luftfahrt</v>
      </c>
    </row>
    <row r="16" spans="1:9" s="6" customFormat="1" ht="14.25" x14ac:dyDescent="0.2"/>
    <row r="17" spans="1:4" s="6" customFormat="1" ht="14.25" x14ac:dyDescent="0.2">
      <c r="A17" s="6" t="str">
        <f>VLOOKUP("&lt;T2Zeilentitel_2&gt;",Uebersetzungen!$B$3:$E$118,Uebersetzungen!$B$2+1,FALSE)</f>
        <v>Bau:</v>
      </c>
      <c r="B17" s="6" t="s">
        <v>30</v>
      </c>
      <c r="C17" s="6" t="str">
        <f>VLOOKUP("&lt;T2Zeilentitel_2.6&gt;",Uebersetzungen!$B$3:$E$118,Uebersetzungen!$B$2+1,FALSE)</f>
        <v>Hochbau</v>
      </c>
    </row>
    <row r="18" spans="1:4" s="6" customFormat="1" ht="14.25" x14ac:dyDescent="0.2">
      <c r="B18" s="6" t="s">
        <v>31</v>
      </c>
      <c r="C18" s="6" t="str">
        <f>VLOOKUP("&lt;T2Zeilentitel_2.7&gt;",Uebersetzungen!$B$3:$E$118,Uebersetzungen!$B$2+1,FALSE)</f>
        <v>Tiefbau</v>
      </c>
    </row>
    <row r="19" spans="1:4" s="6" customFormat="1" ht="14.25" x14ac:dyDescent="0.2">
      <c r="B19" s="6" t="s">
        <v>32</v>
      </c>
      <c r="C19" s="6" t="str">
        <f>VLOOKUP("&lt;T2Zeilentitel_2.8&gt;",Uebersetzungen!$B$3:$E$118,Uebersetzungen!$B$2+1,FALSE)</f>
        <v>Vorbereitende Baustellenarbeiten, Bauinstallationen und sonstiges Ausbaugewerbe</v>
      </c>
    </row>
    <row r="20" spans="1:4" s="6" customFormat="1" ht="14.25" x14ac:dyDescent="0.2"/>
    <row r="21" spans="1:4" s="6" customFormat="1" ht="14.25" x14ac:dyDescent="0.2">
      <c r="A21" s="6" t="str">
        <f>VLOOKUP("&lt;T2Zeilentitel_3&gt;",Uebersetzungen!$B$3:$E$118,Uebersetzungen!$B$2+1,FALSE)</f>
        <v>Exportindustrie:</v>
      </c>
      <c r="B21" s="6" t="str">
        <f>VLOOKUP("&lt;T2Zeilentitel_1.1&gt;",Uebersetzungen!$B$3:$E$118,Uebersetzungen!$B$2+1,FALSE)</f>
        <v>A19 bis A23</v>
      </c>
      <c r="C21" s="6" t="str">
        <f>VLOOKUP("&lt;T2Zeilentitel_2.9&gt;",Uebersetzungen!$B$3:$E$118,Uebersetzungen!$B$2+1,FALSE)</f>
        <v>Chemie/Kunststoffe</v>
      </c>
    </row>
    <row r="22" spans="1:4" s="6" customFormat="1" ht="14.25" x14ac:dyDescent="0.2">
      <c r="B22" s="6" t="str">
        <f>VLOOKUP("&lt;T2Zeilentitel_1.2&gt;",Uebersetzungen!$B$3:$E$118,Uebersetzungen!$B$2+1,FALSE)</f>
        <v>A24 bis A25</v>
      </c>
      <c r="C22" s="6" t="str">
        <f>VLOOKUP("&lt;T2Zeilentitel_2.10&gt;",Uebersetzungen!$B$3:$E$118,Uebersetzungen!$B$2+1,FALSE)</f>
        <v>Metallindustrie</v>
      </c>
    </row>
    <row r="23" spans="1:4" s="6" customFormat="1" ht="14.25" x14ac:dyDescent="0.2">
      <c r="B23" s="6" t="s">
        <v>41</v>
      </c>
      <c r="C23" s="6" t="str">
        <f>VLOOKUP("&lt;T2Zeilentitel_2.11&gt;",Uebersetzungen!$B$3:$E$118,Uebersetzungen!$B$2+1,FALSE)</f>
        <v>Maschinenbau</v>
      </c>
      <c r="D23" s="12"/>
    </row>
    <row r="24" spans="1:4" s="6" customFormat="1" ht="14.25" x14ac:dyDescent="0.2">
      <c r="B24" s="6" t="str">
        <f>VLOOKUP("&lt;T2Zeilentitel_1.3&gt;",Uebersetzungen!$B$3:$E$118,Uebersetzungen!$B$2+1,FALSE)</f>
        <v>K2660, K26 Rest, A27</v>
      </c>
      <c r="C24" s="6" t="str">
        <f>VLOOKUP("&lt;T2Zeilentitel_2.12&gt;",Uebersetzungen!$B$3:$E$118,Uebersetzungen!$B$2+1,FALSE)</f>
        <v>Elektrotechnik</v>
      </c>
    </row>
    <row r="25" spans="1:4" s="6" customFormat="1" ht="14.25" x14ac:dyDescent="0.2"/>
    <row r="26" spans="1:4" s="6" customFormat="1" ht="14.25" x14ac:dyDescent="0.2">
      <c r="A26" s="6" t="str">
        <f>VLOOKUP("&lt;T2Zeilentitel_4&gt;",Uebersetzungen!$B$3:$E$118,Uebersetzungen!$B$2+1,FALSE)</f>
        <v>Handel:</v>
      </c>
      <c r="B26" s="6" t="s">
        <v>46</v>
      </c>
      <c r="C26" s="6" t="str">
        <f>VLOOKUP("&lt;T2Zeilentitel_2.13&gt;",Uebersetzungen!$B$3:$E$118,Uebersetzungen!$B$2+1,FALSE)</f>
        <v>Handel mit Motorfahrzeugen</v>
      </c>
    </row>
    <row r="27" spans="1:4" s="6" customFormat="1" ht="14.25" x14ac:dyDescent="0.2">
      <c r="B27" s="6" t="s">
        <v>47</v>
      </c>
      <c r="C27" s="6" t="str">
        <f>VLOOKUP("&lt;T2Zeilentitel_2.14&gt;",Uebersetzungen!$B$3:$E$118,Uebersetzungen!$B$2+1,FALSE)</f>
        <v>Grosshandel</v>
      </c>
    </row>
    <row r="28" spans="1:4" s="6" customFormat="1" ht="14.25" x14ac:dyDescent="0.2">
      <c r="B28" s="6" t="s">
        <v>48</v>
      </c>
      <c r="C28" s="6" t="str">
        <f>VLOOKUP("&lt;T2Zeilentitel_2.15&gt;",Uebersetzungen!$B$3:$E$118,Uebersetzungen!$B$2+1,FALSE)</f>
        <v>Detailhandel</v>
      </c>
    </row>
    <row r="29" spans="1:4" s="6" customFormat="1" ht="14.25" x14ac:dyDescent="0.2"/>
    <row r="30" spans="1:4" s="6" customFormat="1" ht="14.25" x14ac:dyDescent="0.2">
      <c r="A30" s="6" t="str">
        <f>VLOOKUP("&lt;T2Zeilentitel_5&gt;",Uebersetzungen!$B$3:$E$118,Uebersetzungen!$B$2+1,FALSE)</f>
        <v>Energie- und Wasserversorgung:</v>
      </c>
      <c r="B30" s="6" t="s">
        <v>53</v>
      </c>
      <c r="C30" s="6" t="str">
        <f>VLOOKUP("&lt;T2Zeilentitel_2.16&gt;",Uebersetzungen!$B$3:$E$118,Uebersetzungen!$B$2+1,FALSE)</f>
        <v>Energieversorgung</v>
      </c>
    </row>
    <row r="31" spans="1:4" s="6" customFormat="1" ht="14.25" x14ac:dyDescent="0.2">
      <c r="B31" s="6" t="str">
        <f>VLOOKUP("&lt;T2Zeilentitel_1.4&gt;",Uebersetzungen!$B$3:$E$118,Uebersetzungen!$B$2+1,FALSE)</f>
        <v>A36 bis A39</v>
      </c>
      <c r="C31" s="6" t="str">
        <f>VLOOKUP("&lt;T2Zeilentitel_2.17&gt;",Uebersetzungen!$B$3:$E$118,Uebersetzungen!$B$2+1,FALSE)</f>
        <v>Wasserversorgung</v>
      </c>
    </row>
    <row r="33" spans="1:2" ht="18" x14ac:dyDescent="0.25">
      <c r="A33" s="8" t="str">
        <f>VLOOKUP("&lt;T2Quelle_1&gt;",Uebersetzungen!$B$3:$E$118,Uebersetzungen!$B$2+1,FALSE)</f>
        <v>Herausgeber</v>
      </c>
    </row>
    <row r="34" spans="1:2" x14ac:dyDescent="0.2">
      <c r="A34" s="5" t="str">
        <f>VLOOKUP("&lt;T2Quelle_2&gt;",Uebersetzungen!$B$3:$E$118,Uebersetzungen!$B$2+1,FALSE)</f>
        <v>BAK Economics AG im Auftrag von:</v>
      </c>
    </row>
    <row r="35" spans="1:2" x14ac:dyDescent="0.2">
      <c r="B35" s="5" t="str">
        <f>VLOOKUP("&lt;T2Quelle_3&gt;",Uebersetzungen!$B$3:$E$118,Uebersetzungen!$B$2+1,FALSE)</f>
        <v>Amt für Wirtschaft und Tourismus Graubünden</v>
      </c>
    </row>
    <row r="36" spans="1:2" x14ac:dyDescent="0.2">
      <c r="B36" s="5" t="str">
        <f>VLOOKUP("&lt;T2Quelle_4&gt;",Uebersetzungen!$B$3:$E$118,Uebersetzungen!$B$2+1,FALSE)</f>
        <v>Ringstrasse 10</v>
      </c>
    </row>
    <row r="37" spans="1:2" x14ac:dyDescent="0.2">
      <c r="B37" s="5" t="str">
        <f>VLOOKUP("&lt;T2Quelle_5&gt;",Uebersetzungen!$B$3:$E$118,Uebersetzungen!$B$2+1,FALSE)</f>
        <v>7001 Chur</v>
      </c>
    </row>
    <row r="39" spans="1:2" x14ac:dyDescent="0.2">
      <c r="A39" s="13" t="str">
        <f>VLOOKUP("&lt;T2Adresse_1&gt;",Uebersetzungen!$B$3:$E$118,Uebersetzungen!$B$2+1,FALSE)</f>
        <v>Adresse</v>
      </c>
    </row>
    <row r="40" spans="1:2" x14ac:dyDescent="0.2">
      <c r="A40" s="5" t="str">
        <f>VLOOKUP("&lt;T2Adresse_2&gt;",Uebersetzungen!$B$3:$E$118,Uebersetzungen!$B$2+1,FALSE)</f>
        <v>BAK Economics AG</v>
      </c>
    </row>
    <row r="41" spans="1:2" x14ac:dyDescent="0.2">
      <c r="A41" s="5" t="str">
        <f>VLOOKUP("&lt;T2Adresse_3&gt;",Uebersetzungen!$B$3:$E$118,Uebersetzungen!$B$2+1,FALSE)</f>
        <v>Güterstrasse 82</v>
      </c>
    </row>
    <row r="42" spans="1:2" x14ac:dyDescent="0.2">
      <c r="A42" s="5" t="str">
        <f>VLOOKUP("&lt;T2Adresse_4&gt;",Uebersetzungen!$B$3:$E$118,Uebersetzungen!$B$2+1,FALSE)</f>
        <v>CH-4053 Basel</v>
      </c>
    </row>
    <row r="43" spans="1:2" x14ac:dyDescent="0.2">
      <c r="A43" s="5" t="str">
        <f>VLOOKUP("&lt;T2Adresse_5&gt;",Uebersetzungen!$B$3:$E$118,Uebersetzungen!$B$2+1,FALSE)</f>
        <v>T + 41 61 279 97 00</v>
      </c>
    </row>
    <row r="44" spans="1:2" x14ac:dyDescent="0.2">
      <c r="A44" s="5" t="str">
        <f>VLOOKUP("&lt;T2Adresse_6&gt;",Uebersetzungen!$B$3:$E$118,Uebersetzungen!$B$2+1,FALSE)</f>
        <v>info@bak-economics.com</v>
      </c>
    </row>
    <row r="45" spans="1:2" x14ac:dyDescent="0.2">
      <c r="A45" s="5" t="str">
        <f>VLOOKUP("&lt;T2Adresse_7&gt;",Uebersetzungen!$B$3:$E$118,Uebersetzungen!$B$2+1,FALSE)</f>
        <v>http://www.bak-economics.com</v>
      </c>
    </row>
    <row r="47" spans="1:2" x14ac:dyDescent="0.2">
      <c r="A47" s="13" t="str">
        <f>VLOOKUP("&lt;T2Copyright_1&gt;",Uebersetzungen!$B$3:$E$118,Uebersetzungen!$B$2+1,FALSE)</f>
        <v>Copyright ©</v>
      </c>
    </row>
    <row r="48" spans="1:2" x14ac:dyDescent="0.2">
      <c r="A48" s="5" t="str">
        <f>VLOOKUP("&lt;T2Copyright_2&gt;",Uebersetzungen!$B$3:$E$118,Uebersetzungen!$B$2+1,FALSE)</f>
        <v>Alle Rechte für den Nachdruck und die Vervielfältigung dieses Werkes liegen bei BAK Economics AG.</v>
      </c>
    </row>
    <row r="50" spans="1:1" x14ac:dyDescent="0.2">
      <c r="A50" s="18" t="str">
        <f>VLOOKUP("&lt;Aktualisierung&gt;",Uebersetzungen!$B$3:$E$100,Uebersetzungen!$B$2+1,FALSE)</f>
        <v>Letztmals aktualisiert am: 08.10.2024</v>
      </c>
    </row>
  </sheetData>
  <sheetProtection sheet="1" objects="1" scenarios="1"/>
  <mergeCells count="1">
    <mergeCell ref="A7:D7"/>
  </mergeCells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Option Button 1">
              <controlPr defaultSize="0" autoFill="0" autoLine="0" autoPict="0">
                <anchor moveWithCells="1">
                  <from>
                    <xdr:col>4</xdr:col>
                    <xdr:colOff>504825</xdr:colOff>
                    <xdr:row>1</xdr:row>
                    <xdr:rowOff>114300</xdr:rowOff>
                  </from>
                  <to>
                    <xdr:col>5</xdr:col>
                    <xdr:colOff>762000</xdr:colOff>
                    <xdr:row>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Option Button 2">
              <controlPr defaultSize="0" autoFill="0" autoLine="0" autoPict="0">
                <anchor moveWithCells="1">
                  <from>
                    <xdr:col>4</xdr:col>
                    <xdr:colOff>504825</xdr:colOff>
                    <xdr:row>2</xdr:row>
                    <xdr:rowOff>104775</xdr:rowOff>
                  </from>
                  <to>
                    <xdr:col>6</xdr:col>
                    <xdr:colOff>342900</xdr:colOff>
                    <xdr:row>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Option Button 3">
              <controlPr defaultSize="0" autoFill="0" autoLine="0" autoPict="0">
                <anchor moveWithCells="1">
                  <from>
                    <xdr:col>4</xdr:col>
                    <xdr:colOff>504825</xdr:colOff>
                    <xdr:row>3</xdr:row>
                    <xdr:rowOff>66675</xdr:rowOff>
                  </from>
                  <to>
                    <xdr:col>5</xdr:col>
                    <xdr:colOff>762000</xdr:colOff>
                    <xdr:row>4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6"/>
  <sheetViews>
    <sheetView topLeftCell="A55" workbookViewId="0">
      <selection activeCell="E36" sqref="E36"/>
    </sheetView>
  </sheetViews>
  <sheetFormatPr baseColWidth="10" defaultColWidth="12.5703125" defaultRowHeight="12.75" x14ac:dyDescent="0.2"/>
  <cols>
    <col min="1" max="1" width="8.5703125" style="22" bestFit="1" customWidth="1"/>
    <col min="2" max="2" width="20.28515625" style="22" customWidth="1"/>
    <col min="3" max="5" width="56.85546875" style="22" customWidth="1"/>
    <col min="6" max="16384" width="12.5703125" style="22"/>
  </cols>
  <sheetData>
    <row r="1" spans="1:6" x14ac:dyDescent="0.2">
      <c r="A1" s="20" t="s">
        <v>72</v>
      </c>
      <c r="B1" s="20" t="s">
        <v>73</v>
      </c>
      <c r="C1" s="20" t="s">
        <v>74</v>
      </c>
      <c r="D1" s="20" t="s">
        <v>75</v>
      </c>
      <c r="E1" s="20" t="s">
        <v>76</v>
      </c>
      <c r="F1" s="21"/>
    </row>
    <row r="2" spans="1:6" x14ac:dyDescent="0.2">
      <c r="A2" s="23" t="s">
        <v>77</v>
      </c>
      <c r="B2" s="24">
        <v>1</v>
      </c>
      <c r="C2" s="24"/>
      <c r="D2" s="24"/>
      <c r="E2" s="24"/>
      <c r="F2" s="21"/>
    </row>
    <row r="3" spans="1:6" x14ac:dyDescent="0.2">
      <c r="A3" s="23"/>
      <c r="B3" s="22" t="s">
        <v>78</v>
      </c>
      <c r="C3" s="22" t="s">
        <v>79</v>
      </c>
      <c r="D3" s="22" t="s">
        <v>80</v>
      </c>
      <c r="E3" s="22" t="s">
        <v>81</v>
      </c>
      <c r="F3" s="21"/>
    </row>
    <row r="4" spans="1:6" x14ac:dyDescent="0.2">
      <c r="A4" s="23" t="s">
        <v>82</v>
      </c>
      <c r="B4" s="25" t="s">
        <v>83</v>
      </c>
      <c r="C4" s="26" t="s">
        <v>275</v>
      </c>
      <c r="D4" s="26" t="s">
        <v>276</v>
      </c>
      <c r="E4" s="26" t="s">
        <v>277</v>
      </c>
      <c r="F4" s="21"/>
    </row>
    <row r="5" spans="1:6" x14ac:dyDescent="0.2">
      <c r="A5" s="23"/>
      <c r="B5" s="23"/>
      <c r="C5" s="23"/>
      <c r="D5" s="23"/>
      <c r="E5" s="23"/>
      <c r="F5" s="21"/>
    </row>
    <row r="6" spans="1:6" x14ac:dyDescent="0.2">
      <c r="A6" s="23" t="s">
        <v>82</v>
      </c>
      <c r="B6" s="22" t="s">
        <v>84</v>
      </c>
      <c r="C6" s="22" t="s">
        <v>0</v>
      </c>
      <c r="D6" s="22" t="s">
        <v>165</v>
      </c>
      <c r="E6" s="22" t="s">
        <v>180</v>
      </c>
      <c r="F6" s="21"/>
    </row>
    <row r="7" spans="1:6" x14ac:dyDescent="0.2">
      <c r="A7" s="23"/>
      <c r="B7" s="22" t="s">
        <v>85</v>
      </c>
      <c r="C7" s="22" t="s">
        <v>1</v>
      </c>
      <c r="D7" s="22" t="s">
        <v>166</v>
      </c>
      <c r="E7" s="22" t="s">
        <v>181</v>
      </c>
      <c r="F7" s="21"/>
    </row>
    <row r="8" spans="1:6" x14ac:dyDescent="0.2">
      <c r="A8" s="23"/>
      <c r="B8" s="22" t="s">
        <v>86</v>
      </c>
      <c r="C8" s="22" t="s">
        <v>114</v>
      </c>
      <c r="D8" s="22" t="s">
        <v>167</v>
      </c>
      <c r="E8" s="22" t="s">
        <v>182</v>
      </c>
      <c r="F8" s="21"/>
    </row>
    <row r="9" spans="1:6" x14ac:dyDescent="0.2">
      <c r="A9" s="23"/>
      <c r="B9" s="22" t="s">
        <v>116</v>
      </c>
      <c r="C9" s="22" t="s">
        <v>115</v>
      </c>
      <c r="D9" s="22" t="s">
        <v>168</v>
      </c>
      <c r="E9" s="22" t="s">
        <v>183</v>
      </c>
      <c r="F9" s="21"/>
    </row>
    <row r="10" spans="1:6" x14ac:dyDescent="0.2">
      <c r="A10" s="23"/>
      <c r="B10" s="22" t="s">
        <v>117</v>
      </c>
      <c r="C10" s="22" t="s">
        <v>57</v>
      </c>
      <c r="D10" s="22" t="s">
        <v>169</v>
      </c>
      <c r="E10" s="22" t="s">
        <v>184</v>
      </c>
      <c r="F10" s="21"/>
    </row>
    <row r="11" spans="1:6" x14ac:dyDescent="0.2">
      <c r="A11" s="23"/>
      <c r="B11" s="22" t="s">
        <v>118</v>
      </c>
      <c r="C11" s="22" t="s">
        <v>123</v>
      </c>
      <c r="D11" s="22" t="s">
        <v>123</v>
      </c>
      <c r="E11" s="22" t="s">
        <v>185</v>
      </c>
      <c r="F11" s="21"/>
    </row>
    <row r="12" spans="1:6" x14ac:dyDescent="0.2">
      <c r="A12" s="23"/>
      <c r="B12" s="22" t="s">
        <v>119</v>
      </c>
      <c r="C12" s="22" t="s">
        <v>124</v>
      </c>
      <c r="D12" s="22" t="s">
        <v>124</v>
      </c>
      <c r="E12" s="22" t="s">
        <v>186</v>
      </c>
      <c r="F12" s="21"/>
    </row>
    <row r="13" spans="1:6" x14ac:dyDescent="0.2">
      <c r="A13" s="23"/>
      <c r="B13" s="21"/>
      <c r="C13" s="21"/>
      <c r="D13" s="21"/>
      <c r="E13" s="21"/>
      <c r="F13" s="21"/>
    </row>
    <row r="14" spans="1:6" x14ac:dyDescent="0.2">
      <c r="A14" s="23" t="s">
        <v>82</v>
      </c>
      <c r="B14" s="22" t="s">
        <v>87</v>
      </c>
      <c r="C14" s="22" t="s">
        <v>2</v>
      </c>
      <c r="D14" s="22" t="s">
        <v>163</v>
      </c>
      <c r="E14" s="22" t="s">
        <v>187</v>
      </c>
      <c r="F14" s="21"/>
    </row>
    <row r="15" spans="1:6" x14ac:dyDescent="0.2">
      <c r="A15" s="21"/>
      <c r="B15" s="22" t="s">
        <v>88</v>
      </c>
      <c r="C15" s="22" t="s">
        <v>3</v>
      </c>
      <c r="D15" s="22" t="s">
        <v>164</v>
      </c>
      <c r="E15" s="22" t="s">
        <v>188</v>
      </c>
      <c r="F15" s="21"/>
    </row>
    <row r="16" spans="1:6" x14ac:dyDescent="0.2">
      <c r="A16" s="21"/>
      <c r="B16" s="22" t="s">
        <v>89</v>
      </c>
      <c r="C16" s="22" t="s">
        <v>59</v>
      </c>
      <c r="D16" s="22" t="s">
        <v>170</v>
      </c>
      <c r="E16" s="22" t="s">
        <v>189</v>
      </c>
      <c r="F16" s="21"/>
    </row>
    <row r="17" spans="1:6" x14ac:dyDescent="0.2">
      <c r="A17" s="21"/>
      <c r="B17" s="22" t="s">
        <v>90</v>
      </c>
      <c r="C17" s="22" t="s">
        <v>120</v>
      </c>
      <c r="D17" s="22" t="s">
        <v>171</v>
      </c>
      <c r="E17" s="22" t="s">
        <v>190</v>
      </c>
      <c r="F17" s="21"/>
    </row>
    <row r="18" spans="1:6" x14ac:dyDescent="0.2">
      <c r="A18" s="21"/>
      <c r="B18" s="22" t="s">
        <v>91</v>
      </c>
      <c r="C18" s="22" t="s">
        <v>121</v>
      </c>
      <c r="D18" s="22" t="s">
        <v>172</v>
      </c>
      <c r="E18" s="22" t="s">
        <v>191</v>
      </c>
      <c r="F18" s="21"/>
    </row>
    <row r="19" spans="1:6" x14ac:dyDescent="0.2">
      <c r="A19" s="21"/>
      <c r="B19" s="22" t="s">
        <v>92</v>
      </c>
      <c r="C19" s="22" t="s">
        <v>122</v>
      </c>
      <c r="D19" s="22" t="s">
        <v>173</v>
      </c>
      <c r="E19" s="22" t="s">
        <v>192</v>
      </c>
      <c r="F19" s="21"/>
    </row>
    <row r="20" spans="1:6" x14ac:dyDescent="0.2">
      <c r="A20" s="21"/>
      <c r="B20" s="22" t="s">
        <v>93</v>
      </c>
      <c r="C20" s="22" t="s">
        <v>4</v>
      </c>
      <c r="D20" s="22" t="s">
        <v>174</v>
      </c>
      <c r="E20" s="22" t="s">
        <v>193</v>
      </c>
      <c r="F20" s="21"/>
    </row>
    <row r="21" spans="1:6" x14ac:dyDescent="0.2">
      <c r="A21" s="21"/>
      <c r="B21" s="22" t="s">
        <v>94</v>
      </c>
      <c r="C21" s="22" t="s">
        <v>5</v>
      </c>
      <c r="D21" s="22" t="s">
        <v>175</v>
      </c>
      <c r="E21" s="22" t="s">
        <v>194</v>
      </c>
      <c r="F21" s="21"/>
    </row>
    <row r="22" spans="1:6" x14ac:dyDescent="0.2">
      <c r="A22" s="21"/>
      <c r="B22" s="22" t="s">
        <v>95</v>
      </c>
      <c r="C22" s="22" t="s">
        <v>6</v>
      </c>
      <c r="D22" s="22" t="s">
        <v>176</v>
      </c>
      <c r="E22" s="22" t="s">
        <v>195</v>
      </c>
      <c r="F22" s="21"/>
    </row>
    <row r="23" spans="1:6" x14ac:dyDescent="0.2">
      <c r="A23" s="21"/>
      <c r="B23" s="22" t="s">
        <v>96</v>
      </c>
      <c r="C23" s="22" t="s">
        <v>7</v>
      </c>
      <c r="D23" s="22" t="s">
        <v>177</v>
      </c>
      <c r="E23" s="22" t="s">
        <v>196</v>
      </c>
      <c r="F23" s="21"/>
    </row>
    <row r="24" spans="1:6" x14ac:dyDescent="0.2">
      <c r="A24" s="21"/>
      <c r="B24" s="22" t="s">
        <v>97</v>
      </c>
      <c r="C24" s="22" t="s">
        <v>8</v>
      </c>
      <c r="D24" s="22" t="s">
        <v>178</v>
      </c>
      <c r="E24" s="22" t="s">
        <v>197</v>
      </c>
      <c r="F24" s="21"/>
    </row>
    <row r="25" spans="1:6" x14ac:dyDescent="0.2">
      <c r="A25" s="21"/>
      <c r="B25" s="22" t="s">
        <v>98</v>
      </c>
      <c r="C25" s="22" t="s">
        <v>60</v>
      </c>
      <c r="D25" s="22" t="s">
        <v>179</v>
      </c>
      <c r="E25" s="22" t="s">
        <v>198</v>
      </c>
      <c r="F25" s="21"/>
    </row>
    <row r="26" spans="1:6" x14ac:dyDescent="0.2">
      <c r="A26" s="21"/>
      <c r="B26" s="21"/>
      <c r="C26" s="21"/>
      <c r="D26" s="21"/>
      <c r="E26" s="21"/>
      <c r="F26" s="21"/>
    </row>
    <row r="27" spans="1:6" ht="25.5" x14ac:dyDescent="0.2">
      <c r="A27" s="23" t="s">
        <v>82</v>
      </c>
      <c r="B27" s="22" t="s">
        <v>99</v>
      </c>
      <c r="C27" s="22" t="s">
        <v>11</v>
      </c>
      <c r="D27" s="22" t="s">
        <v>205</v>
      </c>
      <c r="E27" s="22" t="s">
        <v>199</v>
      </c>
      <c r="F27" s="21"/>
    </row>
    <row r="28" spans="1:6" ht="25.5" x14ac:dyDescent="0.2">
      <c r="A28" s="21"/>
      <c r="B28" s="22" t="s">
        <v>100</v>
      </c>
      <c r="C28" s="22" t="s">
        <v>10</v>
      </c>
      <c r="D28" s="22" t="s">
        <v>206</v>
      </c>
      <c r="E28" s="22" t="s">
        <v>200</v>
      </c>
      <c r="F28" s="21"/>
    </row>
    <row r="29" spans="1:6" x14ac:dyDescent="0.2">
      <c r="A29" s="21"/>
      <c r="B29" s="22" t="s">
        <v>101</v>
      </c>
      <c r="C29" s="22" t="s">
        <v>58</v>
      </c>
      <c r="D29" s="22" t="s">
        <v>207</v>
      </c>
      <c r="E29" s="22" t="s">
        <v>201</v>
      </c>
      <c r="F29" s="21"/>
    </row>
    <row r="30" spans="1:6" ht="25.5" x14ac:dyDescent="0.2">
      <c r="A30" s="21"/>
      <c r="B30" s="22" t="s">
        <v>102</v>
      </c>
      <c r="C30" s="22" t="s">
        <v>61</v>
      </c>
      <c r="D30" s="22" t="s">
        <v>208</v>
      </c>
      <c r="E30" s="22" t="s">
        <v>202</v>
      </c>
      <c r="F30" s="21"/>
    </row>
    <row r="31" spans="1:6" ht="25.5" x14ac:dyDescent="0.2">
      <c r="A31" s="21"/>
      <c r="B31" s="22" t="s">
        <v>128</v>
      </c>
      <c r="C31" s="22" t="s">
        <v>62</v>
      </c>
      <c r="D31" s="22" t="s">
        <v>209</v>
      </c>
      <c r="E31" s="22" t="s">
        <v>203</v>
      </c>
      <c r="F31" s="21"/>
    </row>
    <row r="32" spans="1:6" x14ac:dyDescent="0.2">
      <c r="A32" s="21"/>
      <c r="B32" s="22" t="s">
        <v>129</v>
      </c>
      <c r="C32" s="22" t="s">
        <v>9</v>
      </c>
      <c r="D32" s="22" t="s">
        <v>210</v>
      </c>
      <c r="E32" s="22" t="s">
        <v>204</v>
      </c>
      <c r="F32" s="21"/>
    </row>
    <row r="33" spans="1:6" x14ac:dyDescent="0.2">
      <c r="A33" s="21"/>
      <c r="B33" s="21"/>
      <c r="C33" s="21"/>
      <c r="D33" s="21"/>
      <c r="E33" s="21"/>
      <c r="F33" s="21"/>
    </row>
    <row r="34" spans="1:6" x14ac:dyDescent="0.2">
      <c r="A34" s="21" t="s">
        <v>82</v>
      </c>
      <c r="B34" s="22" t="s">
        <v>103</v>
      </c>
      <c r="C34" s="22" t="s">
        <v>125</v>
      </c>
      <c r="D34" s="22" t="s">
        <v>126</v>
      </c>
      <c r="E34" s="22" t="s">
        <v>127</v>
      </c>
      <c r="F34" s="21"/>
    </row>
    <row r="35" spans="1:6" x14ac:dyDescent="0.2">
      <c r="A35" s="21" t="s">
        <v>82</v>
      </c>
      <c r="B35" s="26" t="s">
        <v>104</v>
      </c>
      <c r="C35" s="26" t="s">
        <v>278</v>
      </c>
      <c r="D35" s="26" t="s">
        <v>279</v>
      </c>
      <c r="E35" s="26" t="s">
        <v>280</v>
      </c>
      <c r="F35" s="21"/>
    </row>
    <row r="36" spans="1:6" x14ac:dyDescent="0.2">
      <c r="A36" s="21"/>
      <c r="B36" s="21"/>
      <c r="C36" s="21"/>
      <c r="D36" s="21"/>
      <c r="E36" s="21"/>
      <c r="F36" s="21"/>
    </row>
    <row r="37" spans="1:6" x14ac:dyDescent="0.2">
      <c r="A37" s="23"/>
      <c r="B37" s="24"/>
      <c r="C37" s="24"/>
      <c r="D37" s="24"/>
      <c r="E37" s="24"/>
      <c r="F37" s="21"/>
    </row>
    <row r="38" spans="1:6" x14ac:dyDescent="0.2">
      <c r="A38" s="23" t="s">
        <v>105</v>
      </c>
      <c r="B38" s="22" t="s">
        <v>106</v>
      </c>
      <c r="C38" s="22" t="s">
        <v>17</v>
      </c>
      <c r="D38" s="22" t="s">
        <v>211</v>
      </c>
      <c r="E38" s="22" t="s">
        <v>220</v>
      </c>
      <c r="F38" s="21"/>
    </row>
    <row r="39" spans="1:6" x14ac:dyDescent="0.2">
      <c r="A39" s="23"/>
      <c r="B39" s="21"/>
      <c r="C39" s="21"/>
      <c r="D39" s="21"/>
      <c r="E39" s="21"/>
      <c r="F39" s="21"/>
    </row>
    <row r="40" spans="1:6" x14ac:dyDescent="0.2">
      <c r="A40" s="23" t="s">
        <v>105</v>
      </c>
      <c r="B40" s="22" t="s">
        <v>107</v>
      </c>
      <c r="C40" s="22" t="s">
        <v>18</v>
      </c>
      <c r="D40" s="22" t="s">
        <v>212</v>
      </c>
      <c r="E40" s="22" t="s">
        <v>221</v>
      </c>
      <c r="F40" s="21"/>
    </row>
    <row r="41" spans="1:6" x14ac:dyDescent="0.2">
      <c r="A41" s="21"/>
      <c r="B41" s="22" t="s">
        <v>108</v>
      </c>
      <c r="C41" s="22" t="s">
        <v>29</v>
      </c>
      <c r="D41" s="22" t="s">
        <v>213</v>
      </c>
      <c r="E41" s="22" t="s">
        <v>222</v>
      </c>
      <c r="F41" s="21"/>
    </row>
    <row r="42" spans="1:6" x14ac:dyDescent="0.2">
      <c r="A42" s="21"/>
      <c r="B42" s="22" t="s">
        <v>109</v>
      </c>
      <c r="C42" s="22" t="s">
        <v>36</v>
      </c>
      <c r="D42" s="22" t="s">
        <v>214</v>
      </c>
      <c r="E42" s="22" t="s">
        <v>223</v>
      </c>
      <c r="F42" s="21"/>
    </row>
    <row r="43" spans="1:6" x14ac:dyDescent="0.2">
      <c r="A43" s="21"/>
      <c r="B43" s="22" t="s">
        <v>110</v>
      </c>
      <c r="C43" s="22" t="s">
        <v>45</v>
      </c>
      <c r="D43" s="22" t="s">
        <v>215</v>
      </c>
      <c r="E43" s="22" t="s">
        <v>224</v>
      </c>
      <c r="F43" s="21"/>
    </row>
    <row r="44" spans="1:6" x14ac:dyDescent="0.2">
      <c r="A44" s="21"/>
      <c r="B44" s="22" t="s">
        <v>111</v>
      </c>
      <c r="C44" s="22" t="s">
        <v>52</v>
      </c>
      <c r="D44" s="22" t="s">
        <v>216</v>
      </c>
      <c r="E44" s="22" t="s">
        <v>225</v>
      </c>
      <c r="F44" s="21"/>
    </row>
    <row r="45" spans="1:6" x14ac:dyDescent="0.2">
      <c r="A45" s="21"/>
      <c r="B45" s="21"/>
      <c r="C45" s="21"/>
      <c r="D45" s="21"/>
      <c r="E45" s="21"/>
      <c r="F45" s="21"/>
    </row>
    <row r="46" spans="1:6" x14ac:dyDescent="0.2">
      <c r="A46" s="21"/>
      <c r="B46" s="22" t="s">
        <v>130</v>
      </c>
      <c r="C46" s="22" t="s">
        <v>37</v>
      </c>
      <c r="D46" s="22" t="s">
        <v>217</v>
      </c>
      <c r="E46" s="22" t="s">
        <v>226</v>
      </c>
      <c r="F46" s="21"/>
    </row>
    <row r="47" spans="1:6" x14ac:dyDescent="0.2">
      <c r="A47" s="21"/>
      <c r="B47" s="22" t="s">
        <v>131</v>
      </c>
      <c r="C47" s="22" t="s">
        <v>39</v>
      </c>
      <c r="D47" s="22" t="s">
        <v>218</v>
      </c>
      <c r="E47" s="22" t="s">
        <v>227</v>
      </c>
      <c r="F47" s="21"/>
    </row>
    <row r="48" spans="1:6" x14ac:dyDescent="0.2">
      <c r="A48" s="21"/>
      <c r="B48" s="22" t="s">
        <v>132</v>
      </c>
      <c r="C48" s="22" t="s">
        <v>43</v>
      </c>
      <c r="D48" s="22" t="s">
        <v>43</v>
      </c>
      <c r="E48" s="22" t="s">
        <v>228</v>
      </c>
      <c r="F48" s="21"/>
    </row>
    <row r="49" spans="1:6" x14ac:dyDescent="0.2">
      <c r="A49" s="21"/>
      <c r="B49" s="22" t="s">
        <v>133</v>
      </c>
      <c r="C49" s="22" t="s">
        <v>55</v>
      </c>
      <c r="D49" s="22" t="s">
        <v>219</v>
      </c>
      <c r="E49" s="22" t="s">
        <v>229</v>
      </c>
      <c r="F49" s="21"/>
    </row>
    <row r="50" spans="1:6" x14ac:dyDescent="0.2">
      <c r="A50" s="21"/>
      <c r="B50" s="21"/>
      <c r="C50" s="21"/>
      <c r="D50" s="21"/>
      <c r="E50" s="21"/>
      <c r="F50" s="21"/>
    </row>
    <row r="51" spans="1:6" x14ac:dyDescent="0.2">
      <c r="A51" s="21"/>
      <c r="B51" s="22" t="s">
        <v>112</v>
      </c>
      <c r="C51" s="22" t="s">
        <v>24</v>
      </c>
      <c r="D51" s="22" t="s">
        <v>258</v>
      </c>
      <c r="E51" s="22" t="s">
        <v>234</v>
      </c>
      <c r="F51" s="21"/>
    </row>
    <row r="52" spans="1:6" x14ac:dyDescent="0.2">
      <c r="A52" s="21"/>
      <c r="B52" s="22" t="s">
        <v>113</v>
      </c>
      <c r="C52" s="22" t="s">
        <v>25</v>
      </c>
      <c r="D52" s="22" t="s">
        <v>259</v>
      </c>
      <c r="E52" s="22" t="s">
        <v>235</v>
      </c>
      <c r="F52" s="21"/>
    </row>
    <row r="53" spans="1:6" x14ac:dyDescent="0.2">
      <c r="A53" s="21"/>
      <c r="B53" s="22" t="s">
        <v>134</v>
      </c>
      <c r="C53" s="22" t="s">
        <v>26</v>
      </c>
      <c r="D53" s="22" t="s">
        <v>260</v>
      </c>
      <c r="E53" s="22" t="s">
        <v>236</v>
      </c>
      <c r="F53" s="21"/>
    </row>
    <row r="54" spans="1:6" x14ac:dyDescent="0.2">
      <c r="A54" s="21"/>
      <c r="B54" s="22" t="s">
        <v>147</v>
      </c>
      <c r="C54" s="22" t="s">
        <v>28</v>
      </c>
      <c r="D54" s="22" t="s">
        <v>261</v>
      </c>
      <c r="E54" s="22" t="s">
        <v>237</v>
      </c>
      <c r="F54" s="21"/>
    </row>
    <row r="55" spans="1:6" x14ac:dyDescent="0.2">
      <c r="A55" s="21"/>
      <c r="B55" s="22" t="s">
        <v>148</v>
      </c>
      <c r="C55" s="22" t="s">
        <v>27</v>
      </c>
      <c r="D55" s="22" t="s">
        <v>262</v>
      </c>
      <c r="E55" s="22" t="s">
        <v>238</v>
      </c>
      <c r="F55" s="21"/>
    </row>
    <row r="56" spans="1:6" x14ac:dyDescent="0.2">
      <c r="A56" s="21"/>
      <c r="B56" s="22" t="s">
        <v>149</v>
      </c>
      <c r="C56" s="22" t="s">
        <v>33</v>
      </c>
      <c r="D56" s="22" t="s">
        <v>263</v>
      </c>
      <c r="E56" s="22" t="s">
        <v>239</v>
      </c>
      <c r="F56" s="21"/>
    </row>
    <row r="57" spans="1:6" x14ac:dyDescent="0.2">
      <c r="A57" s="21"/>
      <c r="B57" s="22" t="s">
        <v>150</v>
      </c>
      <c r="C57" s="22" t="s">
        <v>34</v>
      </c>
      <c r="D57" s="22" t="s">
        <v>264</v>
      </c>
      <c r="E57" s="22" t="s">
        <v>240</v>
      </c>
      <c r="F57" s="21"/>
    </row>
    <row r="58" spans="1:6" ht="25.5" x14ac:dyDescent="0.2">
      <c r="A58" s="21"/>
      <c r="B58" s="22" t="s">
        <v>151</v>
      </c>
      <c r="C58" s="22" t="s">
        <v>35</v>
      </c>
      <c r="D58" s="22" t="s">
        <v>230</v>
      </c>
      <c r="E58" s="22" t="s">
        <v>241</v>
      </c>
      <c r="F58" s="21"/>
    </row>
    <row r="59" spans="1:6" x14ac:dyDescent="0.2">
      <c r="A59" s="21"/>
      <c r="B59" s="22" t="s">
        <v>152</v>
      </c>
      <c r="C59" s="22" t="s">
        <v>38</v>
      </c>
      <c r="D59" s="22" t="s">
        <v>265</v>
      </c>
      <c r="E59" s="22" t="s">
        <v>242</v>
      </c>
      <c r="F59" s="21"/>
    </row>
    <row r="60" spans="1:6" x14ac:dyDescent="0.2">
      <c r="A60" s="21"/>
      <c r="B60" s="22" t="s">
        <v>153</v>
      </c>
      <c r="C60" s="22" t="s">
        <v>40</v>
      </c>
      <c r="D60" s="22" t="s">
        <v>266</v>
      </c>
      <c r="E60" s="22" t="s">
        <v>243</v>
      </c>
      <c r="F60" s="21"/>
    </row>
    <row r="61" spans="1:6" x14ac:dyDescent="0.2">
      <c r="A61" s="21"/>
      <c r="B61" s="22" t="s">
        <v>154</v>
      </c>
      <c r="C61" s="22" t="s">
        <v>42</v>
      </c>
      <c r="D61" s="22" t="s">
        <v>267</v>
      </c>
      <c r="E61" s="22" t="s">
        <v>244</v>
      </c>
      <c r="F61" s="21"/>
    </row>
    <row r="62" spans="1:6" x14ac:dyDescent="0.2">
      <c r="A62" s="21"/>
      <c r="B62" s="22" t="s">
        <v>155</v>
      </c>
      <c r="C62" s="22" t="s">
        <v>44</v>
      </c>
      <c r="D62" s="22" t="s">
        <v>268</v>
      </c>
      <c r="E62" s="22" t="s">
        <v>245</v>
      </c>
      <c r="F62" s="21"/>
    </row>
    <row r="63" spans="1:6" x14ac:dyDescent="0.2">
      <c r="A63" s="21"/>
      <c r="B63" s="22" t="s">
        <v>156</v>
      </c>
      <c r="C63" s="22" t="s">
        <v>49</v>
      </c>
      <c r="D63" s="22" t="s">
        <v>269</v>
      </c>
      <c r="E63" s="22" t="s">
        <v>246</v>
      </c>
      <c r="F63" s="21"/>
    </row>
    <row r="64" spans="1:6" x14ac:dyDescent="0.2">
      <c r="A64" s="21"/>
      <c r="B64" s="22" t="s">
        <v>157</v>
      </c>
      <c r="C64" s="22" t="s">
        <v>50</v>
      </c>
      <c r="D64" s="22" t="s">
        <v>270</v>
      </c>
      <c r="E64" s="22" t="s">
        <v>247</v>
      </c>
      <c r="F64" s="21"/>
    </row>
    <row r="65" spans="1:6" x14ac:dyDescent="0.2">
      <c r="A65" s="21"/>
      <c r="B65" s="22" t="s">
        <v>158</v>
      </c>
      <c r="C65" s="22" t="s">
        <v>51</v>
      </c>
      <c r="D65" s="22" t="s">
        <v>271</v>
      </c>
      <c r="E65" s="22" t="s">
        <v>248</v>
      </c>
      <c r="F65" s="21"/>
    </row>
    <row r="66" spans="1:6" x14ac:dyDescent="0.2">
      <c r="A66" s="21"/>
      <c r="B66" s="22" t="s">
        <v>159</v>
      </c>
      <c r="C66" s="22" t="s">
        <v>54</v>
      </c>
      <c r="D66" s="22" t="s">
        <v>272</v>
      </c>
      <c r="E66" s="22" t="s">
        <v>249</v>
      </c>
      <c r="F66" s="21"/>
    </row>
    <row r="67" spans="1:6" x14ac:dyDescent="0.2">
      <c r="A67" s="21"/>
      <c r="B67" s="22" t="s">
        <v>160</v>
      </c>
      <c r="C67" s="22" t="s">
        <v>56</v>
      </c>
      <c r="D67" s="22" t="s">
        <v>273</v>
      </c>
      <c r="E67" s="22" t="s">
        <v>250</v>
      </c>
      <c r="F67" s="21"/>
    </row>
    <row r="68" spans="1:6" x14ac:dyDescent="0.2">
      <c r="A68" s="21"/>
      <c r="B68" s="21"/>
      <c r="C68" s="21"/>
      <c r="D68" s="21"/>
      <c r="E68" s="21"/>
      <c r="F68" s="21"/>
    </row>
    <row r="69" spans="1:6" x14ac:dyDescent="0.2">
      <c r="A69" s="21" t="s">
        <v>105</v>
      </c>
      <c r="B69" s="22" t="s">
        <v>135</v>
      </c>
      <c r="C69" s="22" t="s">
        <v>12</v>
      </c>
      <c r="D69" s="22" t="s">
        <v>274</v>
      </c>
      <c r="E69" s="22" t="s">
        <v>251</v>
      </c>
      <c r="F69" s="21"/>
    </row>
    <row r="70" spans="1:6" x14ac:dyDescent="0.2">
      <c r="A70" s="21"/>
      <c r="B70" s="22" t="s">
        <v>136</v>
      </c>
      <c r="C70" s="22" t="s">
        <v>70</v>
      </c>
      <c r="D70" s="22" t="s">
        <v>231</v>
      </c>
      <c r="E70" s="22" t="s">
        <v>252</v>
      </c>
      <c r="F70" s="21"/>
    </row>
    <row r="71" spans="1:6" x14ac:dyDescent="0.2">
      <c r="A71" s="21"/>
      <c r="B71" s="22" t="s">
        <v>137</v>
      </c>
      <c r="C71" s="22" t="s">
        <v>15</v>
      </c>
      <c r="D71" s="22" t="s">
        <v>232</v>
      </c>
      <c r="E71" s="22" t="s">
        <v>253</v>
      </c>
      <c r="F71" s="21"/>
    </row>
    <row r="72" spans="1:6" x14ac:dyDescent="0.2">
      <c r="A72" s="21"/>
      <c r="B72" s="22" t="s">
        <v>138</v>
      </c>
      <c r="C72" s="22" t="s">
        <v>71</v>
      </c>
      <c r="D72" s="22" t="s">
        <v>71</v>
      </c>
      <c r="E72" s="22" t="s">
        <v>71</v>
      </c>
      <c r="F72" s="21"/>
    </row>
    <row r="73" spans="1:6" x14ac:dyDescent="0.2">
      <c r="A73" s="21"/>
      <c r="B73" s="22" t="s">
        <v>139</v>
      </c>
      <c r="C73" s="22" t="s">
        <v>16</v>
      </c>
      <c r="D73" s="22" t="s">
        <v>233</v>
      </c>
      <c r="E73" s="22" t="s">
        <v>16</v>
      </c>
      <c r="F73" s="21"/>
    </row>
    <row r="74" spans="1:6" x14ac:dyDescent="0.2">
      <c r="A74" s="21"/>
      <c r="B74" s="21"/>
      <c r="C74" s="21"/>
      <c r="D74" s="21"/>
      <c r="E74" s="21"/>
      <c r="F74" s="21"/>
    </row>
    <row r="75" spans="1:6" x14ac:dyDescent="0.2">
      <c r="A75" s="21"/>
      <c r="B75" s="22" t="s">
        <v>140</v>
      </c>
      <c r="C75" s="22" t="s">
        <v>63</v>
      </c>
      <c r="D75" s="22" t="s">
        <v>255</v>
      </c>
      <c r="E75" s="22" t="s">
        <v>254</v>
      </c>
      <c r="F75" s="21"/>
    </row>
    <row r="76" spans="1:6" x14ac:dyDescent="0.2">
      <c r="A76" s="21"/>
      <c r="B76" s="22" t="s">
        <v>141</v>
      </c>
      <c r="C76" s="22" t="s">
        <v>64</v>
      </c>
      <c r="D76" s="22" t="s">
        <v>64</v>
      </c>
      <c r="E76" s="22" t="s">
        <v>64</v>
      </c>
      <c r="F76" s="21"/>
    </row>
    <row r="77" spans="1:6" x14ac:dyDescent="0.2">
      <c r="A77" s="21"/>
      <c r="B77" s="22" t="s">
        <v>142</v>
      </c>
      <c r="C77" s="22" t="s">
        <v>13</v>
      </c>
      <c r="D77" s="22" t="s">
        <v>13</v>
      </c>
      <c r="E77" s="22" t="s">
        <v>13</v>
      </c>
      <c r="F77" s="21"/>
    </row>
    <row r="78" spans="1:6" x14ac:dyDescent="0.2">
      <c r="A78" s="21"/>
      <c r="B78" s="22" t="s">
        <v>143</v>
      </c>
      <c r="C78" s="22" t="s">
        <v>65</v>
      </c>
      <c r="D78" s="22" t="s">
        <v>65</v>
      </c>
      <c r="E78" s="22" t="s">
        <v>65</v>
      </c>
      <c r="F78" s="21"/>
    </row>
    <row r="79" spans="1:6" x14ac:dyDescent="0.2">
      <c r="A79" s="21"/>
      <c r="B79" s="22" t="s">
        <v>144</v>
      </c>
      <c r="C79" s="22" t="s">
        <v>66</v>
      </c>
      <c r="D79" s="22" t="s">
        <v>66</v>
      </c>
      <c r="E79" s="22" t="s">
        <v>66</v>
      </c>
      <c r="F79" s="21"/>
    </row>
    <row r="80" spans="1:6" x14ac:dyDescent="0.2">
      <c r="A80" s="21"/>
      <c r="B80" s="22" t="s">
        <v>145</v>
      </c>
      <c r="C80" s="22" t="s">
        <v>67</v>
      </c>
      <c r="D80" s="22" t="s">
        <v>67</v>
      </c>
      <c r="E80" s="22" t="s">
        <v>67</v>
      </c>
      <c r="F80" s="21"/>
    </row>
    <row r="81" spans="1:6" x14ac:dyDescent="0.2">
      <c r="A81" s="21"/>
      <c r="B81" s="22" t="s">
        <v>146</v>
      </c>
      <c r="C81" s="22" t="s">
        <v>68</v>
      </c>
      <c r="D81" s="22" t="s">
        <v>68</v>
      </c>
      <c r="E81" s="22" t="s">
        <v>68</v>
      </c>
      <c r="F81" s="21"/>
    </row>
    <row r="82" spans="1:6" x14ac:dyDescent="0.2">
      <c r="A82" s="21"/>
      <c r="B82" s="21"/>
      <c r="C82" s="21"/>
      <c r="D82" s="21"/>
      <c r="E82" s="21"/>
      <c r="F82" s="21"/>
    </row>
    <row r="83" spans="1:6" x14ac:dyDescent="0.2">
      <c r="A83" s="21"/>
      <c r="B83" s="22" t="s">
        <v>161</v>
      </c>
      <c r="C83" s="22" t="s">
        <v>14</v>
      </c>
      <c r="D83" s="22" t="s">
        <v>14</v>
      </c>
      <c r="E83" s="22" t="s">
        <v>14</v>
      </c>
      <c r="F83" s="21"/>
    </row>
    <row r="84" spans="1:6" ht="25.5" x14ac:dyDescent="0.2">
      <c r="A84" s="21"/>
      <c r="B84" s="22" t="s">
        <v>162</v>
      </c>
      <c r="C84" s="22" t="s">
        <v>69</v>
      </c>
      <c r="D84" s="22" t="s">
        <v>256</v>
      </c>
      <c r="E84" s="22" t="s">
        <v>257</v>
      </c>
      <c r="F84" s="21"/>
    </row>
    <row r="85" spans="1:6" x14ac:dyDescent="0.2">
      <c r="A85" s="21"/>
      <c r="B85" s="21"/>
      <c r="C85" s="21"/>
      <c r="D85" s="21"/>
      <c r="E85" s="21"/>
      <c r="F85" s="21"/>
    </row>
    <row r="86" spans="1:6" x14ac:dyDescent="0.2">
      <c r="A86" s="21"/>
      <c r="B86" s="21"/>
      <c r="C86" s="21"/>
      <c r="D86" s="21"/>
      <c r="E86" s="21"/>
      <c r="F86" s="21"/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888C41012EA7A4582CB0FC3698DA9C0" ma:contentTypeVersion="6" ma:contentTypeDescription="Ein neues Dokument erstellen." ma:contentTypeScope="" ma:versionID="935339660ad15977cb1620ea380e3453">
  <xsd:schema xmlns:xsd="http://www.w3.org/2001/XMLSchema" xmlns:xs="http://www.w3.org/2001/XMLSchema" xmlns:p="http://schemas.microsoft.com/office/2006/metadata/properties" xmlns:ns1="http://schemas.microsoft.com/sharepoint/v3" xmlns:ns2="a5e24333-9f48-455d-a5fb-fc8ef11241a6" targetNamespace="http://schemas.microsoft.com/office/2006/metadata/properties" ma:root="true" ma:fieldsID="4e4b731cf1713c566146c44efefa2568" ns1:_="" ns2:_="">
    <xsd:import namespace="http://schemas.microsoft.com/sharepoint/v3"/>
    <xsd:import namespace="a5e24333-9f48-455d-a5fb-fc8ef11241a6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Titel_DE" minOccurs="0"/>
                <xsd:element ref="ns2:Titel_RM" minOccurs="0"/>
                <xsd:element ref="ns2:Titel_IT" minOccurs="0"/>
                <xsd:element ref="ns2:Kategorie" minOccurs="0"/>
                <xsd:element ref="ns2:Benutzerdefinierte_x0020_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Geplantes Startdatum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Geplantes Enddatum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e24333-9f48-455d-a5fb-fc8ef11241a6" elementFormDefault="qualified">
    <xsd:import namespace="http://schemas.microsoft.com/office/2006/documentManagement/types"/>
    <xsd:import namespace="http://schemas.microsoft.com/office/infopath/2007/PartnerControls"/>
    <xsd:element name="Titel_DE" ma:index="10" nillable="true" ma:displayName="Titel_DE" ma:internalName="Titel_DE">
      <xsd:simpleType>
        <xsd:restriction base="dms:Text">
          <xsd:maxLength value="255"/>
        </xsd:restriction>
      </xsd:simpleType>
    </xsd:element>
    <xsd:element name="Titel_RM" ma:index="11" nillable="true" ma:displayName="Titel_RM" ma:internalName="Titel_RM">
      <xsd:simpleType>
        <xsd:restriction base="dms:Text">
          <xsd:maxLength value="255"/>
        </xsd:restriction>
      </xsd:simpleType>
    </xsd:element>
    <xsd:element name="Titel_IT" ma:index="12" nillable="true" ma:displayName="Titel_IT" ma:internalName="Titel_IT">
      <xsd:simpleType>
        <xsd:restriction base="dms:Text">
          <xsd:maxLength value="255"/>
        </xsd:restriction>
      </xsd:simpleType>
    </xsd:element>
    <xsd:element name="Kategorie" ma:index="13" nillable="true" ma:displayName="Kategorie" ma:internalName="Kategorie">
      <xsd:simpleType>
        <xsd:restriction base="dms:Text">
          <xsd:maxLength value="255"/>
        </xsd:restriction>
      </xsd:simpleType>
    </xsd:element>
    <xsd:element name="Benutzerdefinierte_x0020_ID" ma:index="14" nillable="true" ma:displayName="Benutzerdefinierte ID" ma:internalName="Benutzerdefinierte_x0020_ID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ategorie xmlns="a5e24333-9f48-455d-a5fb-fc8ef11241a6">Wirtschaftsdaten für den Kanton Graubünden</Kategorie>
    <Titel_RM xmlns="a5e24333-9f48-455d-a5fb-fc8ef11241a6">Prognosas economicas per il Grischun – stad 2024</Titel_RM>
    <Titel_IT xmlns="a5e24333-9f48-455d-a5fb-fc8ef11241a6">Previsione economica grigionese - estate 2024</Titel_IT>
    <Benutzerdefinierte_x0020_ID xmlns="a5e24333-9f48-455d-a5fb-fc8ef11241a6">1005</Benutzerdefinierte_x0020_ID>
    <PublishingExpirationDate xmlns="http://schemas.microsoft.com/sharepoint/v3" xsi:nil="true"/>
    <Titel_DE xmlns="a5e24333-9f48-455d-a5fb-fc8ef11241a6">Bündner Wirtschaftsprognose - Sommer 2024</Titel_DE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8AA65975-575C-42A7-A93F-C1043A39428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5EFE580-5145-414B-9C4A-BDE11B493D55}"/>
</file>

<file path=customXml/itemProps3.xml><?xml version="1.0" encoding="utf-8"?>
<ds:datastoreItem xmlns:ds="http://schemas.openxmlformats.org/officeDocument/2006/customXml" ds:itemID="{AE0C74ED-7AC4-47CB-AF8A-F06E963E552F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EB6DD9A9-A71E-438E-A99F-7C41C9EB036E}">
  <ds:schemaRefs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schemas.microsoft.com/sharepoint/v3/fields"/>
    <ds:schemaRef ds:uri="http://purl.org/dc/elements/1.1/"/>
    <ds:schemaRef ds:uri="http://schemas.microsoft.com/office/2006/metadata/properties"/>
    <ds:schemaRef ds:uri="6c015d24-e71f-4eaa-9e8a-bc87414cf3b6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BAK_Economics</vt:lpstr>
      <vt:lpstr>Impressum</vt:lpstr>
      <vt:lpstr>Uebersetzungen</vt:lpstr>
    </vt:vector>
  </TitlesOfParts>
  <Company>BAK Basel Economics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Bündner Wirtschaftsprognose - Sommer</dc:title>
  <dc:creator>Luzius.Stricker@awt.gr.ch</dc:creator>
  <cp:lastModifiedBy>Stricker Luzius</cp:lastModifiedBy>
  <cp:lastPrinted>2016-04-20T08:53:59Z</cp:lastPrinted>
  <dcterms:created xsi:type="dcterms:W3CDTF">2011-04-14T12:30:36Z</dcterms:created>
  <dcterms:modified xsi:type="dcterms:W3CDTF">2024-10-08T07:11:45Z</dcterms:modified>
  <cp:category>BAK Wirtschaftsdaten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0x0101001888C41012EA7A4582CB0FC3698DA9C0</vt:lpwstr>
  </property>
</Properties>
</file>